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1810" windowHeight="13890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L42" i="1" s="1"/>
  <c r="Q41" i="1"/>
  <c r="P41" i="1"/>
  <c r="Y41" i="1" s="1"/>
  <c r="L41" i="1"/>
  <c r="J41" i="1"/>
  <c r="I41" i="1"/>
  <c r="H41" i="1"/>
  <c r="G41" i="1"/>
  <c r="F41" i="1"/>
  <c r="E41" i="1"/>
  <c r="M41" i="1" s="1"/>
  <c r="D41" i="1"/>
  <c r="C41" i="1"/>
  <c r="Q40" i="1"/>
  <c r="P40" i="1"/>
  <c r="Y40" i="1" s="1"/>
  <c r="L40" i="1"/>
  <c r="J40" i="1"/>
  <c r="I40" i="1"/>
  <c r="H40" i="1"/>
  <c r="G40" i="1"/>
  <c r="F40" i="1"/>
  <c r="E40" i="1"/>
  <c r="M40" i="1" s="1"/>
  <c r="D40" i="1"/>
  <c r="C40" i="1"/>
  <c r="Y39" i="1"/>
  <c r="W39" i="1"/>
  <c r="V39" i="1"/>
  <c r="U39" i="1"/>
  <c r="T39" i="1"/>
  <c r="S39" i="1"/>
  <c r="Q39" i="1"/>
  <c r="P39" i="1"/>
  <c r="R39" i="1" s="1"/>
  <c r="Z39" i="1" s="1"/>
  <c r="L39" i="1"/>
  <c r="J39" i="1"/>
  <c r="I39" i="1"/>
  <c r="H39" i="1"/>
  <c r="G39" i="1"/>
  <c r="F39" i="1"/>
  <c r="E39" i="1"/>
  <c r="M39" i="1" s="1"/>
  <c r="D39" i="1"/>
  <c r="C39" i="1"/>
  <c r="Y38" i="1"/>
  <c r="W38" i="1"/>
  <c r="V38" i="1"/>
  <c r="U38" i="1"/>
  <c r="T38" i="1"/>
  <c r="S38" i="1"/>
  <c r="Q38" i="1"/>
  <c r="P38" i="1"/>
  <c r="R38" i="1" s="1"/>
  <c r="Z38" i="1" s="1"/>
  <c r="L38" i="1"/>
  <c r="J38" i="1"/>
  <c r="I38" i="1"/>
  <c r="H38" i="1"/>
  <c r="G38" i="1"/>
  <c r="F38" i="1"/>
  <c r="E38" i="1"/>
  <c r="M38" i="1" s="1"/>
  <c r="D38" i="1"/>
  <c r="C38" i="1"/>
  <c r="Y37" i="1"/>
  <c r="W37" i="1"/>
  <c r="V37" i="1"/>
  <c r="U37" i="1"/>
  <c r="T37" i="1"/>
  <c r="S37" i="1"/>
  <c r="Q37" i="1"/>
  <c r="P37" i="1"/>
  <c r="R37" i="1" s="1"/>
  <c r="Z37" i="1" s="1"/>
  <c r="L37" i="1"/>
  <c r="J37" i="1"/>
  <c r="I37" i="1"/>
  <c r="H37" i="1"/>
  <c r="G37" i="1"/>
  <c r="F37" i="1"/>
  <c r="E37" i="1"/>
  <c r="M37" i="1" s="1"/>
  <c r="D37" i="1"/>
  <c r="C37" i="1"/>
  <c r="Y36" i="1"/>
  <c r="W36" i="1"/>
  <c r="V36" i="1"/>
  <c r="U36" i="1"/>
  <c r="T36" i="1"/>
  <c r="S36" i="1"/>
  <c r="Q36" i="1"/>
  <c r="P36" i="1"/>
  <c r="R36" i="1" s="1"/>
  <c r="Z36" i="1" s="1"/>
  <c r="L36" i="1"/>
  <c r="J36" i="1"/>
  <c r="I36" i="1"/>
  <c r="H36" i="1"/>
  <c r="G36" i="1"/>
  <c r="F36" i="1"/>
  <c r="E36" i="1"/>
  <c r="M36" i="1" s="1"/>
  <c r="D36" i="1"/>
  <c r="C36" i="1"/>
  <c r="Y35" i="1"/>
  <c r="W35" i="1"/>
  <c r="V35" i="1"/>
  <c r="U35" i="1"/>
  <c r="T35" i="1"/>
  <c r="S35" i="1"/>
  <c r="Q35" i="1"/>
  <c r="P35" i="1"/>
  <c r="R35" i="1" s="1"/>
  <c r="Z35" i="1" s="1"/>
  <c r="L35" i="1"/>
  <c r="J35" i="1"/>
  <c r="I35" i="1"/>
  <c r="H35" i="1"/>
  <c r="G35" i="1"/>
  <c r="F35" i="1"/>
  <c r="E35" i="1"/>
  <c r="M35" i="1" s="1"/>
  <c r="D35" i="1"/>
  <c r="C35" i="1"/>
  <c r="Y34" i="1"/>
  <c r="W34" i="1"/>
  <c r="V34" i="1"/>
  <c r="U34" i="1"/>
  <c r="T34" i="1"/>
  <c r="S34" i="1"/>
  <c r="Q34" i="1"/>
  <c r="P34" i="1"/>
  <c r="R34" i="1" s="1"/>
  <c r="Z34" i="1" s="1"/>
  <c r="L34" i="1"/>
  <c r="J34" i="1"/>
  <c r="I34" i="1"/>
  <c r="H34" i="1"/>
  <c r="G34" i="1"/>
  <c r="F34" i="1"/>
  <c r="E34" i="1"/>
  <c r="M34" i="1" s="1"/>
  <c r="D34" i="1"/>
  <c r="C34" i="1"/>
  <c r="Y33" i="1"/>
  <c r="W33" i="1"/>
  <c r="V33" i="1"/>
  <c r="U33" i="1"/>
  <c r="T33" i="1"/>
  <c r="S33" i="1"/>
  <c r="Q33" i="1"/>
  <c r="P33" i="1"/>
  <c r="R33" i="1" s="1"/>
  <c r="Z33" i="1" s="1"/>
  <c r="L33" i="1"/>
  <c r="J33" i="1"/>
  <c r="I33" i="1"/>
  <c r="H33" i="1"/>
  <c r="G33" i="1"/>
  <c r="F33" i="1"/>
  <c r="E33" i="1"/>
  <c r="M33" i="1" s="1"/>
  <c r="D33" i="1"/>
  <c r="C33" i="1"/>
  <c r="Y32" i="1"/>
  <c r="W32" i="1"/>
  <c r="V32" i="1"/>
  <c r="U32" i="1"/>
  <c r="T32" i="1"/>
  <c r="S32" i="1"/>
  <c r="Q32" i="1"/>
  <c r="P32" i="1"/>
  <c r="R32" i="1" s="1"/>
  <c r="Z32" i="1" s="1"/>
  <c r="L32" i="1"/>
  <c r="J32" i="1"/>
  <c r="I32" i="1"/>
  <c r="H32" i="1"/>
  <c r="G32" i="1"/>
  <c r="F32" i="1"/>
  <c r="E32" i="1"/>
  <c r="M32" i="1" s="1"/>
  <c r="D32" i="1"/>
  <c r="C32" i="1"/>
  <c r="Y31" i="1"/>
  <c r="W31" i="1"/>
  <c r="V31" i="1"/>
  <c r="U31" i="1"/>
  <c r="T31" i="1"/>
  <c r="S31" i="1"/>
  <c r="Q31" i="1"/>
  <c r="P31" i="1"/>
  <c r="R31" i="1" s="1"/>
  <c r="Z31" i="1" s="1"/>
  <c r="L31" i="1"/>
  <c r="J31" i="1"/>
  <c r="I31" i="1"/>
  <c r="H31" i="1"/>
  <c r="G31" i="1"/>
  <c r="F31" i="1"/>
  <c r="E31" i="1"/>
  <c r="M31" i="1" s="1"/>
  <c r="D31" i="1"/>
  <c r="C31" i="1"/>
  <c r="Y30" i="1"/>
  <c r="W30" i="1"/>
  <c r="V30" i="1"/>
  <c r="U30" i="1"/>
  <c r="T30" i="1"/>
  <c r="S30" i="1"/>
  <c r="Q30" i="1"/>
  <c r="P30" i="1"/>
  <c r="R30" i="1" s="1"/>
  <c r="Z30" i="1" s="1"/>
  <c r="L30" i="1"/>
  <c r="J30" i="1"/>
  <c r="I30" i="1"/>
  <c r="H30" i="1"/>
  <c r="G30" i="1"/>
  <c r="F30" i="1"/>
  <c r="E30" i="1"/>
  <c r="M30" i="1" s="1"/>
  <c r="D30" i="1"/>
  <c r="C30" i="1"/>
  <c r="Y29" i="1"/>
  <c r="W29" i="1"/>
  <c r="V29" i="1"/>
  <c r="U29" i="1"/>
  <c r="T29" i="1"/>
  <c r="S29" i="1"/>
  <c r="Q29" i="1"/>
  <c r="P29" i="1"/>
  <c r="R29" i="1" s="1"/>
  <c r="Z29" i="1" s="1"/>
  <c r="L29" i="1"/>
  <c r="J29" i="1"/>
  <c r="I29" i="1"/>
  <c r="H29" i="1"/>
  <c r="G29" i="1"/>
  <c r="F29" i="1"/>
  <c r="E29" i="1"/>
  <c r="M29" i="1" s="1"/>
  <c r="D29" i="1"/>
  <c r="C29" i="1"/>
  <c r="Y28" i="1"/>
  <c r="W28" i="1"/>
  <c r="V28" i="1"/>
  <c r="U28" i="1"/>
  <c r="T28" i="1"/>
  <c r="S28" i="1"/>
  <c r="Q28" i="1"/>
  <c r="P28" i="1"/>
  <c r="R28" i="1" s="1"/>
  <c r="Z28" i="1" s="1"/>
  <c r="L28" i="1"/>
  <c r="J28" i="1"/>
  <c r="I28" i="1"/>
  <c r="H28" i="1"/>
  <c r="G28" i="1"/>
  <c r="F28" i="1"/>
  <c r="E28" i="1"/>
  <c r="M28" i="1" s="1"/>
  <c r="D28" i="1"/>
  <c r="C28" i="1"/>
  <c r="Y27" i="1"/>
  <c r="W27" i="1"/>
  <c r="V27" i="1"/>
  <c r="U27" i="1"/>
  <c r="T27" i="1"/>
  <c r="S27" i="1"/>
  <c r="Q27" i="1"/>
  <c r="P27" i="1"/>
  <c r="R27" i="1" s="1"/>
  <c r="Z27" i="1" s="1"/>
  <c r="L27" i="1"/>
  <c r="J27" i="1"/>
  <c r="I27" i="1"/>
  <c r="H27" i="1"/>
  <c r="G27" i="1"/>
  <c r="F27" i="1"/>
  <c r="E27" i="1"/>
  <c r="M27" i="1" s="1"/>
  <c r="D27" i="1"/>
  <c r="C27" i="1"/>
  <c r="Y26" i="1"/>
  <c r="W26" i="1"/>
  <c r="V26" i="1"/>
  <c r="U26" i="1"/>
  <c r="T26" i="1"/>
  <c r="S26" i="1"/>
  <c r="Q26" i="1"/>
  <c r="P26" i="1"/>
  <c r="R26" i="1" s="1"/>
  <c r="Z26" i="1" s="1"/>
  <c r="L26" i="1"/>
  <c r="J26" i="1"/>
  <c r="I26" i="1"/>
  <c r="H26" i="1"/>
  <c r="G26" i="1"/>
  <c r="F26" i="1"/>
  <c r="E26" i="1"/>
  <c r="M26" i="1" s="1"/>
  <c r="D26" i="1"/>
  <c r="C26" i="1"/>
  <c r="Y25" i="1"/>
  <c r="W25" i="1"/>
  <c r="V25" i="1"/>
  <c r="U25" i="1"/>
  <c r="T25" i="1"/>
  <c r="S25" i="1"/>
  <c r="Q25" i="1"/>
  <c r="P25" i="1"/>
  <c r="R25" i="1" s="1"/>
  <c r="Z25" i="1" s="1"/>
  <c r="L25" i="1"/>
  <c r="J25" i="1"/>
  <c r="I25" i="1"/>
  <c r="H25" i="1"/>
  <c r="G25" i="1"/>
  <c r="F25" i="1"/>
  <c r="E25" i="1"/>
  <c r="M25" i="1" s="1"/>
  <c r="D25" i="1"/>
  <c r="C25" i="1"/>
  <c r="Y24" i="1"/>
  <c r="W24" i="1"/>
  <c r="V24" i="1"/>
  <c r="U24" i="1"/>
  <c r="T24" i="1"/>
  <c r="S24" i="1"/>
  <c r="Q24" i="1"/>
  <c r="P24" i="1"/>
  <c r="R24" i="1" s="1"/>
  <c r="Z24" i="1" s="1"/>
  <c r="L24" i="1"/>
  <c r="J24" i="1"/>
  <c r="I24" i="1"/>
  <c r="H24" i="1"/>
  <c r="G24" i="1"/>
  <c r="F24" i="1"/>
  <c r="E24" i="1"/>
  <c r="M24" i="1" s="1"/>
  <c r="D24" i="1"/>
  <c r="C24" i="1"/>
  <c r="Y23" i="1"/>
  <c r="W23" i="1"/>
  <c r="V23" i="1"/>
  <c r="U23" i="1"/>
  <c r="T23" i="1"/>
  <c r="S23" i="1"/>
  <c r="Q23" i="1"/>
  <c r="P23" i="1"/>
  <c r="R23" i="1" s="1"/>
  <c r="Z23" i="1" s="1"/>
  <c r="L23" i="1"/>
  <c r="J23" i="1"/>
  <c r="I23" i="1"/>
  <c r="H23" i="1"/>
  <c r="G23" i="1"/>
  <c r="F23" i="1"/>
  <c r="E23" i="1"/>
  <c r="M23" i="1" s="1"/>
  <c r="D23" i="1"/>
  <c r="C23" i="1"/>
  <c r="Y22" i="1"/>
  <c r="W22" i="1"/>
  <c r="V22" i="1"/>
  <c r="U22" i="1"/>
  <c r="T22" i="1"/>
  <c r="S22" i="1"/>
  <c r="Q22" i="1"/>
  <c r="P22" i="1"/>
  <c r="R22" i="1" s="1"/>
  <c r="Z22" i="1" s="1"/>
  <c r="L22" i="1"/>
  <c r="J22" i="1"/>
  <c r="I22" i="1"/>
  <c r="H22" i="1"/>
  <c r="G22" i="1"/>
  <c r="F22" i="1"/>
  <c r="E22" i="1"/>
  <c r="M22" i="1" s="1"/>
  <c r="D22" i="1"/>
  <c r="C22" i="1"/>
  <c r="Y21" i="1"/>
  <c r="W21" i="1"/>
  <c r="V21" i="1"/>
  <c r="U21" i="1"/>
  <c r="T21" i="1"/>
  <c r="S21" i="1"/>
  <c r="Q21" i="1"/>
  <c r="P21" i="1"/>
  <c r="R21" i="1" s="1"/>
  <c r="Z21" i="1" s="1"/>
  <c r="L21" i="1"/>
  <c r="J21" i="1"/>
  <c r="I21" i="1"/>
  <c r="H21" i="1"/>
  <c r="G21" i="1"/>
  <c r="F21" i="1"/>
  <c r="E21" i="1"/>
  <c r="M21" i="1" s="1"/>
  <c r="D21" i="1"/>
  <c r="C21" i="1"/>
  <c r="Y20" i="1"/>
  <c r="W20" i="1"/>
  <c r="V20" i="1"/>
  <c r="U20" i="1"/>
  <c r="T20" i="1"/>
  <c r="S20" i="1"/>
  <c r="Q20" i="1"/>
  <c r="P20" i="1"/>
  <c r="R20" i="1" s="1"/>
  <c r="Z20" i="1" s="1"/>
  <c r="L20" i="1"/>
  <c r="J20" i="1"/>
  <c r="I20" i="1"/>
  <c r="H20" i="1"/>
  <c r="G20" i="1"/>
  <c r="F20" i="1"/>
  <c r="E20" i="1"/>
  <c r="M20" i="1" s="1"/>
  <c r="D20" i="1"/>
  <c r="C20" i="1"/>
  <c r="Y19" i="1"/>
  <c r="W19" i="1"/>
  <c r="V19" i="1"/>
  <c r="U19" i="1"/>
  <c r="T19" i="1"/>
  <c r="S19" i="1"/>
  <c r="Q19" i="1"/>
  <c r="P19" i="1"/>
  <c r="R19" i="1" s="1"/>
  <c r="Z19" i="1" s="1"/>
  <c r="L19" i="1"/>
  <c r="J19" i="1"/>
  <c r="I19" i="1"/>
  <c r="H19" i="1"/>
  <c r="G19" i="1"/>
  <c r="F19" i="1"/>
  <c r="E19" i="1"/>
  <c r="M19" i="1" s="1"/>
  <c r="D19" i="1"/>
  <c r="C19" i="1"/>
  <c r="Y18" i="1"/>
  <c r="W18" i="1"/>
  <c r="V18" i="1"/>
  <c r="U18" i="1"/>
  <c r="T18" i="1"/>
  <c r="S18" i="1"/>
  <c r="Q18" i="1"/>
  <c r="P18" i="1"/>
  <c r="R18" i="1" s="1"/>
  <c r="Z18" i="1" s="1"/>
  <c r="L18" i="1"/>
  <c r="J18" i="1"/>
  <c r="I18" i="1"/>
  <c r="H18" i="1"/>
  <c r="G18" i="1"/>
  <c r="F18" i="1"/>
  <c r="E18" i="1"/>
  <c r="M18" i="1" s="1"/>
  <c r="D18" i="1"/>
  <c r="C18" i="1"/>
  <c r="Y17" i="1"/>
  <c r="W17" i="1"/>
  <c r="V17" i="1"/>
  <c r="U17" i="1"/>
  <c r="T17" i="1"/>
  <c r="S17" i="1"/>
  <c r="Q17" i="1"/>
  <c r="P17" i="1"/>
  <c r="R17" i="1" s="1"/>
  <c r="Z17" i="1" s="1"/>
  <c r="L17" i="1"/>
  <c r="J17" i="1"/>
  <c r="I17" i="1"/>
  <c r="H17" i="1"/>
  <c r="G17" i="1"/>
  <c r="F17" i="1"/>
  <c r="E17" i="1"/>
  <c r="M17" i="1" s="1"/>
  <c r="D17" i="1"/>
  <c r="C17" i="1"/>
  <c r="Y16" i="1"/>
  <c r="W16" i="1"/>
  <c r="V16" i="1"/>
  <c r="U16" i="1"/>
  <c r="T16" i="1"/>
  <c r="S16" i="1"/>
  <c r="Q16" i="1"/>
  <c r="P16" i="1"/>
  <c r="R16" i="1" s="1"/>
  <c r="Z16" i="1" s="1"/>
  <c r="L16" i="1"/>
  <c r="J16" i="1"/>
  <c r="I16" i="1"/>
  <c r="H16" i="1"/>
  <c r="G16" i="1"/>
  <c r="F16" i="1"/>
  <c r="E16" i="1"/>
  <c r="M16" i="1" s="1"/>
  <c r="D16" i="1"/>
  <c r="C16" i="1"/>
  <c r="Y15" i="1"/>
  <c r="W15" i="1"/>
  <c r="V15" i="1"/>
  <c r="U15" i="1"/>
  <c r="T15" i="1"/>
  <c r="S15" i="1"/>
  <c r="Q15" i="1"/>
  <c r="P15" i="1"/>
  <c r="R15" i="1" s="1"/>
  <c r="Z15" i="1" s="1"/>
  <c r="Y14" i="1"/>
  <c r="W14" i="1"/>
  <c r="V14" i="1"/>
  <c r="U14" i="1"/>
  <c r="T14" i="1"/>
  <c r="S14" i="1"/>
  <c r="R14" i="1"/>
  <c r="Z14" i="1" s="1"/>
  <c r="Q14" i="1"/>
  <c r="P14" i="1"/>
  <c r="L14" i="1"/>
  <c r="J14" i="1"/>
  <c r="I14" i="1"/>
  <c r="H14" i="1"/>
  <c r="G14" i="1"/>
  <c r="F14" i="1"/>
  <c r="C14" i="1"/>
  <c r="E14" i="1" s="1"/>
  <c r="Y13" i="1"/>
  <c r="W13" i="1"/>
  <c r="V13" i="1"/>
  <c r="U13" i="1"/>
  <c r="T13" i="1"/>
  <c r="S13" i="1"/>
  <c r="R13" i="1"/>
  <c r="Z13" i="1" s="1"/>
  <c r="Q13" i="1"/>
  <c r="P13" i="1"/>
  <c r="L13" i="1"/>
  <c r="J13" i="1"/>
  <c r="I13" i="1"/>
  <c r="H13" i="1"/>
  <c r="G13" i="1"/>
  <c r="F13" i="1"/>
  <c r="C13" i="1"/>
  <c r="E13" i="1" s="1"/>
  <c r="Y12" i="1"/>
  <c r="W12" i="1"/>
  <c r="V12" i="1"/>
  <c r="U12" i="1"/>
  <c r="T12" i="1"/>
  <c r="S12" i="1"/>
  <c r="R12" i="1"/>
  <c r="Z12" i="1" s="1"/>
  <c r="Q12" i="1"/>
  <c r="P12" i="1"/>
  <c r="L12" i="1"/>
  <c r="J12" i="1"/>
  <c r="I12" i="1"/>
  <c r="H12" i="1"/>
  <c r="G12" i="1"/>
  <c r="F12" i="1"/>
  <c r="C12" i="1"/>
  <c r="E12" i="1" s="1"/>
  <c r="Y11" i="1"/>
  <c r="W11" i="1"/>
  <c r="V11" i="1"/>
  <c r="U11" i="1"/>
  <c r="T11" i="1"/>
  <c r="S11" i="1"/>
  <c r="R11" i="1"/>
  <c r="Z11" i="1" s="1"/>
  <c r="Q11" i="1"/>
  <c r="P11" i="1"/>
  <c r="L11" i="1"/>
  <c r="J11" i="1"/>
  <c r="I11" i="1"/>
  <c r="H11" i="1"/>
  <c r="G11" i="1"/>
  <c r="F11" i="1"/>
  <c r="C11" i="1"/>
  <c r="E11" i="1" s="1"/>
  <c r="Y10" i="1"/>
  <c r="W10" i="1"/>
  <c r="V10" i="1"/>
  <c r="U10" i="1"/>
  <c r="T10" i="1"/>
  <c r="S10" i="1"/>
  <c r="R10" i="1"/>
  <c r="Z10" i="1" s="1"/>
  <c r="Q10" i="1"/>
  <c r="P10" i="1"/>
  <c r="L10" i="1"/>
  <c r="J10" i="1"/>
  <c r="I10" i="1"/>
  <c r="H10" i="1"/>
  <c r="G10" i="1"/>
  <c r="F10" i="1"/>
  <c r="C10" i="1"/>
  <c r="E10" i="1" s="1"/>
  <c r="Y9" i="1"/>
  <c r="W9" i="1"/>
  <c r="V9" i="1"/>
  <c r="U9" i="1"/>
  <c r="T9" i="1"/>
  <c r="S9" i="1"/>
  <c r="R9" i="1"/>
  <c r="Z9" i="1" s="1"/>
  <c r="Q9" i="1"/>
  <c r="P9" i="1"/>
  <c r="L9" i="1"/>
  <c r="J9" i="1"/>
  <c r="I9" i="1"/>
  <c r="H9" i="1"/>
  <c r="G9" i="1"/>
  <c r="F9" i="1"/>
  <c r="C9" i="1"/>
  <c r="E9" i="1" s="1"/>
  <c r="Y8" i="1"/>
  <c r="W8" i="1"/>
  <c r="V8" i="1"/>
  <c r="U8" i="1"/>
  <c r="T8" i="1"/>
  <c r="S8" i="1"/>
  <c r="R8" i="1"/>
  <c r="Z8" i="1" s="1"/>
  <c r="Q8" i="1"/>
  <c r="P8" i="1"/>
  <c r="L8" i="1"/>
  <c r="J8" i="1"/>
  <c r="I8" i="1"/>
  <c r="H8" i="1"/>
  <c r="G8" i="1"/>
  <c r="F8" i="1"/>
  <c r="C8" i="1"/>
  <c r="E8" i="1" s="1"/>
  <c r="Y7" i="1"/>
  <c r="W7" i="1"/>
  <c r="V7" i="1"/>
  <c r="U7" i="1"/>
  <c r="T7" i="1"/>
  <c r="S7" i="1"/>
  <c r="R7" i="1"/>
  <c r="Z7" i="1" s="1"/>
  <c r="Q7" i="1"/>
  <c r="P7" i="1"/>
  <c r="L7" i="1"/>
  <c r="J7" i="1"/>
  <c r="I7" i="1"/>
  <c r="H7" i="1"/>
  <c r="G7" i="1"/>
  <c r="F7" i="1"/>
  <c r="C7" i="1"/>
  <c r="E7" i="1" s="1"/>
  <c r="M8" i="1" l="1"/>
  <c r="D8" i="1"/>
  <c r="M13" i="1"/>
  <c r="D13" i="1"/>
  <c r="M7" i="1"/>
  <c r="D7" i="1"/>
  <c r="M12" i="1"/>
  <c r="D12" i="1"/>
  <c r="M11" i="1"/>
  <c r="D11" i="1"/>
  <c r="M10" i="1"/>
  <c r="D10" i="1"/>
  <c r="M9" i="1"/>
  <c r="D9" i="1"/>
  <c r="M14" i="1"/>
  <c r="D14" i="1"/>
  <c r="R40" i="1"/>
  <c r="Z40" i="1" s="1"/>
  <c r="R41" i="1"/>
  <c r="Z41" i="1" s="1"/>
  <c r="S41" i="1"/>
  <c r="T41" i="1"/>
  <c r="U41" i="1"/>
  <c r="V41" i="1"/>
  <c r="W41" i="1"/>
  <c r="S40" i="1"/>
  <c r="T40" i="1"/>
  <c r="U40" i="1"/>
  <c r="V40" i="1"/>
  <c r="W40" i="1"/>
  <c r="E42" i="1"/>
  <c r="F42" i="1"/>
  <c r="G42" i="1"/>
  <c r="H42" i="1"/>
  <c r="I42" i="1"/>
  <c r="J42" i="1"/>
  <c r="D44" i="1" s="1"/>
  <c r="M42" i="1" l="1"/>
</calcChain>
</file>

<file path=xl/sharedStrings.xml><?xml version="1.0" encoding="utf-8"?>
<sst xmlns="http://schemas.openxmlformats.org/spreadsheetml/2006/main" count="105" uniqueCount="27">
  <si>
    <t>ИТОГОВЫЙ ПРОТОКОЛ</t>
  </si>
  <si>
    <t>Наименование турнира:</t>
  </si>
  <si>
    <t>FOREST TROUT CHALLENGE 2023</t>
  </si>
  <si>
    <t>Место проведения:</t>
  </si>
  <si>
    <t>СРБ ПАРУС-СЕВЕР</t>
  </si>
  <si>
    <t>Дата:</t>
  </si>
  <si>
    <t>8 мая 2023 года</t>
  </si>
  <si>
    <t>В</t>
  </si>
  <si>
    <t>Н-0</t>
  </si>
  <si>
    <t>Н-1,5</t>
  </si>
  <si>
    <t>П-1</t>
  </si>
  <si>
    <t>П-0</t>
  </si>
  <si>
    <t>Поимки свои</t>
  </si>
  <si>
    <t>Поимки соперн</t>
  </si>
  <si>
    <t>м 5-8</t>
  </si>
  <si>
    <t>Спортсмен</t>
  </si>
  <si>
    <t>Игры</t>
  </si>
  <si>
    <t>Выигр</t>
  </si>
  <si>
    <t>Ничья 1</t>
  </si>
  <si>
    <t>Ничья 1,5</t>
  </si>
  <si>
    <t>Пораж 1</t>
  </si>
  <si>
    <t>Пораж 0</t>
  </si>
  <si>
    <t>Поимки</t>
  </si>
  <si>
    <t>Очки</t>
  </si>
  <si>
    <t>-</t>
  </si>
  <si>
    <t>9-80 место</t>
  </si>
  <si>
    <t>Итого поимок: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</si>
</sst>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top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Chrome\FTC%202023%20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еребьевка"/>
      <sheetName val="Лист3"/>
      <sheetName val="Форма жеребьевки"/>
      <sheetName val="Ввод результатов A"/>
      <sheetName val="Ввод результатов B"/>
      <sheetName val="Ввод результатов C"/>
      <sheetName val="Ввод результатов D"/>
      <sheetName val="Ввод результатов E"/>
      <sheetName val="Ввод результатов F"/>
      <sheetName val="Ввод результатов G"/>
      <sheetName val="Ведение Плэй Офф"/>
      <sheetName val="A"/>
      <sheetName val="B"/>
      <sheetName val="C"/>
      <sheetName val="D"/>
      <sheetName val="E"/>
      <sheetName val="F"/>
      <sheetName val="G"/>
      <sheetName val="Положение спортсменов"/>
      <sheetName val="Переходы A"/>
      <sheetName val="Переходы B"/>
      <sheetName val="Переходы C"/>
      <sheetName val="Переходы D"/>
      <sheetName val="Переходы E"/>
      <sheetName val="Переходы F"/>
      <sheetName val="Переходы G"/>
      <sheetName val="Протоколы A"/>
      <sheetName val="Формирование Плэй Офф"/>
      <sheetName val="Протоколы B"/>
      <sheetName val="Протоколы C"/>
      <sheetName val="Протоколы D"/>
      <sheetName val="Протоколы E"/>
      <sheetName val="Протоколы F"/>
      <sheetName val="Протоколы G"/>
      <sheetName val="Результаты Плэй Офф"/>
      <sheetName val="Рейтинг в Плэй офф"/>
      <sheetName val="Общий рейтинг"/>
      <sheetName val="Общий рейтинг с Плэй офф"/>
      <sheetName val="Протокол Play Off Четвертьфинал"/>
      <sheetName val="Протокол Play Off Полуфинал"/>
      <sheetName val="Протокол Play Off Финал"/>
      <sheetName val="РЕЙТИНГ Спортсменов"/>
      <sheetName val="Итоговый Протокол"/>
      <sheetName val="Итог протокол 9-80 место"/>
      <sheetName val="Итог протокол 5-8 место"/>
      <sheetName val="Результаты A"/>
      <sheetName val="Результаты B"/>
      <sheetName val="Результаты C"/>
      <sheetName val="Результаты D"/>
      <sheetName val="Результаты E"/>
      <sheetName val="Результаты F"/>
      <sheetName val="Результаты G"/>
      <sheetName val="Результаты H"/>
      <sheetName val="Вычисления A"/>
      <sheetName val="Вычисления B"/>
      <sheetName val="Вычисления C"/>
      <sheetName val="Вычисления D"/>
      <sheetName val="Вычисления E"/>
      <sheetName val="Вычисления F"/>
      <sheetName val="Вычисления G"/>
      <sheetName val="Вычисления H"/>
      <sheetName val="Разметка водоема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G43" t="str">
            <v>Сипцов Юрий</v>
          </cell>
          <cell r="S43" t="str">
            <v>Цвинтарный Вячеслав</v>
          </cell>
          <cell r="AA43">
            <v>4</v>
          </cell>
          <cell r="AC43">
            <v>3</v>
          </cell>
        </row>
        <row r="46">
          <cell r="G46" t="str">
            <v>Ушуров Камиль</v>
          </cell>
          <cell r="S46" t="str">
            <v>Полонский Роман</v>
          </cell>
          <cell r="AA46">
            <v>1</v>
          </cell>
          <cell r="AC46">
            <v>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E1" t="str">
            <v>Общий рейтинг с Плэй офф</v>
          </cell>
        </row>
        <row r="2">
          <cell r="E2" t="str">
            <v>Команда</v>
          </cell>
          <cell r="F2" t="str">
            <v>Игры</v>
          </cell>
          <cell r="G2" t="str">
            <v>В</v>
          </cell>
          <cell r="H2" t="str">
            <v>Н-0</v>
          </cell>
          <cell r="I2" t="str">
            <v>Н-1,5</v>
          </cell>
          <cell r="J2" t="str">
            <v>П-1</v>
          </cell>
          <cell r="K2" t="str">
            <v>П-0</v>
          </cell>
          <cell r="L2" t="str">
            <v>Поимки свои</v>
          </cell>
          <cell r="M2" t="str">
            <v>Поимки соперн</v>
          </cell>
          <cell r="N2" t="str">
            <v>Разница поимок</v>
          </cell>
          <cell r="O2" t="str">
            <v>Очки за зразницу поимок</v>
          </cell>
          <cell r="P2" t="str">
            <v>Очки</v>
          </cell>
          <cell r="Q2" t="str">
            <v>Рейтинг</v>
          </cell>
          <cell r="R2" t="str">
            <v>Ранг</v>
          </cell>
          <cell r="S2" t="str">
            <v>Место</v>
          </cell>
        </row>
        <row r="3">
          <cell r="E3" t="str">
            <v>Зудин Виктор</v>
          </cell>
          <cell r="F3">
            <v>9</v>
          </cell>
          <cell r="G3">
            <v>2</v>
          </cell>
          <cell r="H3">
            <v>0</v>
          </cell>
          <cell r="I3">
            <v>0</v>
          </cell>
          <cell r="J3">
            <v>4</v>
          </cell>
          <cell r="K3">
            <v>3</v>
          </cell>
          <cell r="L3">
            <v>15</v>
          </cell>
          <cell r="M3">
            <v>25</v>
          </cell>
          <cell r="N3">
            <v>-10</v>
          </cell>
          <cell r="O3">
            <v>0.4</v>
          </cell>
          <cell r="P3">
            <v>10</v>
          </cell>
          <cell r="Q3">
            <v>9999995</v>
          </cell>
          <cell r="R3">
            <v>100064.99999500001</v>
          </cell>
          <cell r="S3">
            <v>62</v>
          </cell>
        </row>
        <row r="4">
          <cell r="E4" t="str">
            <v>Савин Дмитрий</v>
          </cell>
          <cell r="F4">
            <v>9</v>
          </cell>
          <cell r="G4">
            <v>5</v>
          </cell>
          <cell r="H4">
            <v>0</v>
          </cell>
          <cell r="I4">
            <v>2</v>
          </cell>
          <cell r="J4">
            <v>2</v>
          </cell>
          <cell r="K4">
            <v>0</v>
          </cell>
          <cell r="L4">
            <v>33</v>
          </cell>
          <cell r="M4">
            <v>23</v>
          </cell>
          <cell r="N4">
            <v>10</v>
          </cell>
          <cell r="O4">
            <v>6.4</v>
          </cell>
          <cell r="P4">
            <v>20</v>
          </cell>
          <cell r="Q4">
            <v>9999989</v>
          </cell>
          <cell r="R4">
            <v>200682.999989</v>
          </cell>
          <cell r="S4">
            <v>9</v>
          </cell>
        </row>
        <row r="5">
          <cell r="E5" t="str">
            <v>Воронов Юрий</v>
          </cell>
          <cell r="F5">
            <v>9</v>
          </cell>
          <cell r="G5">
            <v>3</v>
          </cell>
          <cell r="H5">
            <v>0</v>
          </cell>
          <cell r="I5">
            <v>2</v>
          </cell>
          <cell r="J5">
            <v>1</v>
          </cell>
          <cell r="K5">
            <v>3</v>
          </cell>
          <cell r="L5">
            <v>19</v>
          </cell>
          <cell r="M5">
            <v>23</v>
          </cell>
          <cell r="N5">
            <v>-4</v>
          </cell>
          <cell r="O5">
            <v>2</v>
          </cell>
          <cell r="P5">
            <v>13</v>
          </cell>
          <cell r="Q5">
            <v>9999977</v>
          </cell>
          <cell r="R5">
            <v>130228.999977</v>
          </cell>
          <cell r="S5">
            <v>44</v>
          </cell>
        </row>
        <row r="6">
          <cell r="E6" t="str">
            <v>Николаев Игорь</v>
          </cell>
          <cell r="F6">
            <v>9</v>
          </cell>
          <cell r="G6">
            <v>3</v>
          </cell>
          <cell r="H6">
            <v>1</v>
          </cell>
          <cell r="I6">
            <v>1</v>
          </cell>
          <cell r="J6">
            <v>2</v>
          </cell>
          <cell r="K6">
            <v>2</v>
          </cell>
          <cell r="L6">
            <v>22</v>
          </cell>
          <cell r="M6">
            <v>23</v>
          </cell>
          <cell r="N6">
            <v>-1</v>
          </cell>
          <cell r="O6">
            <v>3.2</v>
          </cell>
          <cell r="P6">
            <v>12.5</v>
          </cell>
          <cell r="Q6">
            <v>9999979</v>
          </cell>
          <cell r="R6">
            <v>125351.999979</v>
          </cell>
          <cell r="S6">
            <v>47</v>
          </cell>
        </row>
        <row r="7">
          <cell r="E7" t="str">
            <v>Игорь Желтов</v>
          </cell>
          <cell r="F7">
            <v>10</v>
          </cell>
          <cell r="G7">
            <v>7</v>
          </cell>
          <cell r="H7">
            <v>0</v>
          </cell>
          <cell r="I7">
            <v>1</v>
          </cell>
          <cell r="J7">
            <v>1</v>
          </cell>
          <cell r="K7">
            <v>1</v>
          </cell>
          <cell r="L7">
            <v>21</v>
          </cell>
          <cell r="M7">
            <v>12</v>
          </cell>
          <cell r="N7">
            <v>9</v>
          </cell>
          <cell r="O7">
            <v>6.2</v>
          </cell>
          <cell r="P7">
            <v>23.5</v>
          </cell>
          <cell r="Q7">
            <v>9999963</v>
          </cell>
          <cell r="R7">
            <v>235650.99996300001</v>
          </cell>
          <cell r="S7">
            <v>5</v>
          </cell>
        </row>
        <row r="8">
          <cell r="E8" t="str">
            <v>Гуламов Абдурашид</v>
          </cell>
          <cell r="F8">
            <v>9</v>
          </cell>
          <cell r="G8">
            <v>3</v>
          </cell>
          <cell r="H8">
            <v>1</v>
          </cell>
          <cell r="I8">
            <v>2</v>
          </cell>
          <cell r="J8">
            <v>2</v>
          </cell>
          <cell r="K8">
            <v>1</v>
          </cell>
          <cell r="L8">
            <v>14</v>
          </cell>
          <cell r="M8">
            <v>11</v>
          </cell>
          <cell r="N8">
            <v>3</v>
          </cell>
          <cell r="O8">
            <v>4.5</v>
          </cell>
          <cell r="P8">
            <v>14</v>
          </cell>
          <cell r="Q8">
            <v>9999968</v>
          </cell>
          <cell r="R8">
            <v>140473.99996799999</v>
          </cell>
          <cell r="S8">
            <v>32</v>
          </cell>
        </row>
        <row r="9">
          <cell r="E9" t="str">
            <v>Мельников Михаил</v>
          </cell>
          <cell r="F9">
            <v>9</v>
          </cell>
          <cell r="G9">
            <v>3</v>
          </cell>
          <cell r="H9">
            <v>0</v>
          </cell>
          <cell r="I9">
            <v>1</v>
          </cell>
          <cell r="J9">
            <v>4</v>
          </cell>
          <cell r="K9">
            <v>1</v>
          </cell>
          <cell r="L9">
            <v>20</v>
          </cell>
          <cell r="M9">
            <v>29</v>
          </cell>
          <cell r="N9">
            <v>-9</v>
          </cell>
          <cell r="O9">
            <v>0.7</v>
          </cell>
          <cell r="P9">
            <v>14.5</v>
          </cell>
          <cell r="Q9">
            <v>9999943</v>
          </cell>
          <cell r="R9">
            <v>145099.999943</v>
          </cell>
          <cell r="S9">
            <v>30</v>
          </cell>
        </row>
        <row r="10">
          <cell r="E10" t="str">
            <v>Давыдов Евгений</v>
          </cell>
          <cell r="F10">
            <v>9</v>
          </cell>
          <cell r="G10">
            <v>3</v>
          </cell>
          <cell r="H10">
            <v>1</v>
          </cell>
          <cell r="I10">
            <v>2</v>
          </cell>
          <cell r="J10">
            <v>1</v>
          </cell>
          <cell r="K10">
            <v>2</v>
          </cell>
          <cell r="L10">
            <v>25</v>
          </cell>
          <cell r="M10">
            <v>19</v>
          </cell>
          <cell r="N10">
            <v>6</v>
          </cell>
          <cell r="O10">
            <v>5.3</v>
          </cell>
          <cell r="P10">
            <v>13</v>
          </cell>
          <cell r="Q10">
            <v>9999934</v>
          </cell>
          <cell r="R10">
            <v>130564.99993400001</v>
          </cell>
          <cell r="S10">
            <v>42</v>
          </cell>
        </row>
        <row r="11">
          <cell r="E11" t="str">
            <v>Подгорный Дмитрий</v>
          </cell>
          <cell r="F11">
            <v>9</v>
          </cell>
          <cell r="G11">
            <v>3</v>
          </cell>
          <cell r="H11">
            <v>2</v>
          </cell>
          <cell r="I11">
            <v>1</v>
          </cell>
          <cell r="J11">
            <v>1</v>
          </cell>
          <cell r="K11">
            <v>2</v>
          </cell>
          <cell r="L11">
            <v>22</v>
          </cell>
          <cell r="M11">
            <v>22</v>
          </cell>
          <cell r="N11">
            <v>0</v>
          </cell>
          <cell r="O11">
            <v>3.5</v>
          </cell>
          <cell r="P11">
            <v>11.5</v>
          </cell>
          <cell r="Q11">
            <v>9999945</v>
          </cell>
          <cell r="R11">
            <v>115381.999945</v>
          </cell>
          <cell r="S11">
            <v>52</v>
          </cell>
        </row>
        <row r="12">
          <cell r="E12" t="str">
            <v>Назаркин Анатолий</v>
          </cell>
          <cell r="F12">
            <v>9</v>
          </cell>
          <cell r="G12">
            <v>3</v>
          </cell>
          <cell r="H12">
            <v>1</v>
          </cell>
          <cell r="I12">
            <v>2</v>
          </cell>
          <cell r="J12">
            <v>2</v>
          </cell>
          <cell r="K12">
            <v>1</v>
          </cell>
          <cell r="L12">
            <v>17</v>
          </cell>
          <cell r="M12">
            <v>22</v>
          </cell>
          <cell r="N12">
            <v>-5</v>
          </cell>
          <cell r="O12">
            <v>1.8</v>
          </cell>
          <cell r="P12">
            <v>14</v>
          </cell>
          <cell r="Q12">
            <v>9999931</v>
          </cell>
          <cell r="R12">
            <v>140206.999931</v>
          </cell>
          <cell r="S12">
            <v>35</v>
          </cell>
        </row>
        <row r="13">
          <cell r="E13" t="str">
            <v>Алимов Александр</v>
          </cell>
          <cell r="F13">
            <v>9</v>
          </cell>
          <cell r="G13">
            <v>4</v>
          </cell>
          <cell r="H13">
            <v>1</v>
          </cell>
          <cell r="I13">
            <v>0</v>
          </cell>
          <cell r="J13">
            <v>2</v>
          </cell>
          <cell r="K13">
            <v>2</v>
          </cell>
          <cell r="L13">
            <v>16</v>
          </cell>
          <cell r="M13">
            <v>16</v>
          </cell>
          <cell r="N13">
            <v>0</v>
          </cell>
          <cell r="O13">
            <v>3.5</v>
          </cell>
          <cell r="P13">
            <v>14</v>
          </cell>
          <cell r="Q13">
            <v>9999998</v>
          </cell>
          <cell r="R13">
            <v>140375.99999800001</v>
          </cell>
          <cell r="S13">
            <v>33</v>
          </cell>
        </row>
        <row r="14">
          <cell r="E14" t="str">
            <v>Алексей Зурабиани</v>
          </cell>
          <cell r="F14">
            <v>9</v>
          </cell>
          <cell r="G14">
            <v>3</v>
          </cell>
          <cell r="H14">
            <v>0</v>
          </cell>
          <cell r="I14">
            <v>2</v>
          </cell>
          <cell r="J14">
            <v>3</v>
          </cell>
          <cell r="K14">
            <v>1</v>
          </cell>
          <cell r="L14">
            <v>17</v>
          </cell>
          <cell r="M14">
            <v>25</v>
          </cell>
          <cell r="N14">
            <v>-8</v>
          </cell>
          <cell r="O14">
            <v>1</v>
          </cell>
          <cell r="P14">
            <v>15</v>
          </cell>
          <cell r="Q14">
            <v>9999992</v>
          </cell>
          <cell r="R14">
            <v>150126.999992</v>
          </cell>
          <cell r="S14">
            <v>28</v>
          </cell>
        </row>
        <row r="15">
          <cell r="E15" t="str">
            <v>Комаров Евгений</v>
          </cell>
          <cell r="F15">
            <v>9</v>
          </cell>
          <cell r="G15">
            <v>4</v>
          </cell>
          <cell r="H15">
            <v>0</v>
          </cell>
          <cell r="I15">
            <v>2</v>
          </cell>
          <cell r="J15">
            <v>3</v>
          </cell>
          <cell r="K15">
            <v>0</v>
          </cell>
          <cell r="L15">
            <v>21</v>
          </cell>
          <cell r="M15">
            <v>16</v>
          </cell>
          <cell r="N15">
            <v>5</v>
          </cell>
          <cell r="O15">
            <v>5.2</v>
          </cell>
          <cell r="P15">
            <v>18</v>
          </cell>
          <cell r="Q15">
            <v>9999982</v>
          </cell>
          <cell r="R15">
            <v>180550.99998200001</v>
          </cell>
          <cell r="S15">
            <v>15</v>
          </cell>
        </row>
        <row r="16">
          <cell r="E16" t="str">
            <v xml:space="preserve">Губский Александр </v>
          </cell>
          <cell r="F16">
            <v>9</v>
          </cell>
          <cell r="G16">
            <v>4</v>
          </cell>
          <cell r="H16">
            <v>1</v>
          </cell>
          <cell r="I16">
            <v>2</v>
          </cell>
          <cell r="J16">
            <v>1</v>
          </cell>
          <cell r="K16">
            <v>1</v>
          </cell>
          <cell r="L16">
            <v>21</v>
          </cell>
          <cell r="M16">
            <v>18</v>
          </cell>
          <cell r="N16">
            <v>3</v>
          </cell>
          <cell r="O16">
            <v>4.5</v>
          </cell>
          <cell r="P16">
            <v>16</v>
          </cell>
          <cell r="Q16">
            <v>9999976</v>
          </cell>
          <cell r="R16">
            <v>160480.99997599999</v>
          </cell>
          <cell r="S16">
            <v>22</v>
          </cell>
        </row>
        <row r="17">
          <cell r="E17" t="str">
            <v>Ем Александр</v>
          </cell>
          <cell r="F17">
            <v>9</v>
          </cell>
          <cell r="G17">
            <v>1</v>
          </cell>
          <cell r="H17">
            <v>4</v>
          </cell>
          <cell r="I17">
            <v>1</v>
          </cell>
          <cell r="J17">
            <v>1</v>
          </cell>
          <cell r="K17">
            <v>2</v>
          </cell>
          <cell r="L17">
            <v>6</v>
          </cell>
          <cell r="M17">
            <v>14</v>
          </cell>
          <cell r="N17">
            <v>-8</v>
          </cell>
          <cell r="O17">
            <v>1</v>
          </cell>
          <cell r="P17">
            <v>5.5</v>
          </cell>
          <cell r="Q17">
            <v>9999972</v>
          </cell>
          <cell r="R17">
            <v>55115.999971999998</v>
          </cell>
          <cell r="S17">
            <v>70</v>
          </cell>
        </row>
        <row r="18">
          <cell r="E18" t="str">
            <v>Дмитрий Ли</v>
          </cell>
          <cell r="F18">
            <v>9</v>
          </cell>
          <cell r="G18">
            <v>1</v>
          </cell>
          <cell r="H18">
            <v>1</v>
          </cell>
          <cell r="I18">
            <v>3</v>
          </cell>
          <cell r="J18">
            <v>1</v>
          </cell>
          <cell r="K18">
            <v>3</v>
          </cell>
          <cell r="L18">
            <v>14</v>
          </cell>
          <cell r="M18">
            <v>14</v>
          </cell>
          <cell r="N18">
            <v>0</v>
          </cell>
          <cell r="O18">
            <v>3.5</v>
          </cell>
          <cell r="P18">
            <v>8.5</v>
          </cell>
          <cell r="Q18">
            <v>9999960</v>
          </cell>
          <cell r="R18">
            <v>85373.999960000001</v>
          </cell>
          <cell r="S18">
            <v>65</v>
          </cell>
        </row>
        <row r="19">
          <cell r="E19" t="str">
            <v>Юдин Евгений</v>
          </cell>
          <cell r="F19">
            <v>9</v>
          </cell>
          <cell r="G19">
            <v>5</v>
          </cell>
          <cell r="H19">
            <v>0</v>
          </cell>
          <cell r="I19">
            <v>2</v>
          </cell>
          <cell r="J19">
            <v>1</v>
          </cell>
          <cell r="K19">
            <v>1</v>
          </cell>
          <cell r="L19">
            <v>20</v>
          </cell>
          <cell r="M19">
            <v>14</v>
          </cell>
          <cell r="N19">
            <v>6</v>
          </cell>
          <cell r="O19">
            <v>5.3</v>
          </cell>
          <cell r="P19">
            <v>19</v>
          </cell>
          <cell r="Q19">
            <v>9999958</v>
          </cell>
          <cell r="R19">
            <v>190559.999958</v>
          </cell>
          <cell r="S19">
            <v>13</v>
          </cell>
        </row>
        <row r="20">
          <cell r="E20" t="str">
            <v>Рыбаков Андрей</v>
          </cell>
          <cell r="F20">
            <v>9</v>
          </cell>
          <cell r="G20">
            <v>2</v>
          </cell>
          <cell r="H20">
            <v>1</v>
          </cell>
          <cell r="I20">
            <v>0</v>
          </cell>
          <cell r="J20">
            <v>4</v>
          </cell>
          <cell r="K20">
            <v>2</v>
          </cell>
          <cell r="L20">
            <v>9</v>
          </cell>
          <cell r="M20">
            <v>21</v>
          </cell>
          <cell r="N20">
            <v>-12</v>
          </cell>
          <cell r="O20">
            <v>0.3</v>
          </cell>
          <cell r="P20">
            <v>10</v>
          </cell>
          <cell r="Q20">
            <v>9999950</v>
          </cell>
          <cell r="R20">
            <v>100048.99995</v>
          </cell>
          <cell r="S20">
            <v>63</v>
          </cell>
        </row>
        <row r="21">
          <cell r="E21" t="str">
            <v>Портнов Алексей</v>
          </cell>
          <cell r="F21">
            <v>10</v>
          </cell>
          <cell r="G21">
            <v>6</v>
          </cell>
          <cell r="H21">
            <v>1</v>
          </cell>
          <cell r="I21">
            <v>1</v>
          </cell>
          <cell r="J21">
            <v>2</v>
          </cell>
          <cell r="K21">
            <v>0</v>
          </cell>
          <cell r="L21">
            <v>27</v>
          </cell>
          <cell r="M21">
            <v>14</v>
          </cell>
          <cell r="N21">
            <v>13</v>
          </cell>
          <cell r="O21">
            <v>6.8</v>
          </cell>
          <cell r="P21">
            <v>21.5</v>
          </cell>
          <cell r="Q21">
            <v>9999948</v>
          </cell>
          <cell r="R21">
            <v>215716.99994800001</v>
          </cell>
          <cell r="S21">
            <v>7</v>
          </cell>
        </row>
        <row r="22">
          <cell r="E22" t="str">
            <v>Кирияк Петр</v>
          </cell>
          <cell r="F22">
            <v>9</v>
          </cell>
          <cell r="G22">
            <v>3</v>
          </cell>
          <cell r="H22">
            <v>1</v>
          </cell>
          <cell r="I22">
            <v>1</v>
          </cell>
          <cell r="J22">
            <v>3</v>
          </cell>
          <cell r="K22">
            <v>1</v>
          </cell>
          <cell r="L22">
            <v>21</v>
          </cell>
          <cell r="M22">
            <v>21</v>
          </cell>
          <cell r="N22">
            <v>0</v>
          </cell>
          <cell r="O22">
            <v>3.5</v>
          </cell>
          <cell r="P22">
            <v>13.5</v>
          </cell>
          <cell r="Q22">
            <v>9999941</v>
          </cell>
          <cell r="R22">
            <v>135380.99994099999</v>
          </cell>
          <cell r="S22">
            <v>37</v>
          </cell>
        </row>
        <row r="23">
          <cell r="E23" t="str">
            <v>Чекмарев Илья</v>
          </cell>
          <cell r="F23">
            <v>9</v>
          </cell>
          <cell r="G23">
            <v>3</v>
          </cell>
          <cell r="H23">
            <v>1</v>
          </cell>
          <cell r="I23">
            <v>1</v>
          </cell>
          <cell r="J23">
            <v>1</v>
          </cell>
          <cell r="K23">
            <v>3</v>
          </cell>
          <cell r="L23">
            <v>11</v>
          </cell>
          <cell r="M23">
            <v>16</v>
          </cell>
          <cell r="N23">
            <v>-5</v>
          </cell>
          <cell r="O23">
            <v>1.8</v>
          </cell>
          <cell r="P23">
            <v>11.5</v>
          </cell>
          <cell r="Q23">
            <v>9999990</v>
          </cell>
          <cell r="R23">
            <v>115200.99999</v>
          </cell>
          <cell r="S23">
            <v>53</v>
          </cell>
        </row>
        <row r="24">
          <cell r="E24" t="str">
            <v>Дацюк Николай</v>
          </cell>
          <cell r="F24">
            <v>9</v>
          </cell>
          <cell r="G24">
            <v>3</v>
          </cell>
          <cell r="H24">
            <v>3</v>
          </cell>
          <cell r="I24">
            <v>0</v>
          </cell>
          <cell r="J24">
            <v>2</v>
          </cell>
          <cell r="K24">
            <v>1</v>
          </cell>
          <cell r="L24">
            <v>17</v>
          </cell>
          <cell r="M24">
            <v>13</v>
          </cell>
          <cell r="N24">
            <v>4</v>
          </cell>
          <cell r="O24">
            <v>5</v>
          </cell>
          <cell r="P24">
            <v>11</v>
          </cell>
          <cell r="Q24">
            <v>9999988</v>
          </cell>
          <cell r="R24">
            <v>110526.999988</v>
          </cell>
          <cell r="S24">
            <v>56</v>
          </cell>
        </row>
        <row r="25">
          <cell r="E25" t="str">
            <v>Давыдов Дмитрий</v>
          </cell>
          <cell r="F25">
            <v>9</v>
          </cell>
          <cell r="G25">
            <v>3</v>
          </cell>
          <cell r="H25">
            <v>2</v>
          </cell>
          <cell r="I25">
            <v>2</v>
          </cell>
          <cell r="J25">
            <v>2</v>
          </cell>
          <cell r="K25">
            <v>0</v>
          </cell>
          <cell r="L25">
            <v>21</v>
          </cell>
          <cell r="M25">
            <v>18</v>
          </cell>
          <cell r="N25">
            <v>3</v>
          </cell>
          <cell r="O25">
            <v>4.5</v>
          </cell>
          <cell r="P25">
            <v>14</v>
          </cell>
          <cell r="Q25">
            <v>9999986</v>
          </cell>
          <cell r="R25">
            <v>140480.99998600001</v>
          </cell>
          <cell r="S25">
            <v>31</v>
          </cell>
        </row>
        <row r="26">
          <cell r="E26" t="str">
            <v>Ермоленко Владислав</v>
          </cell>
          <cell r="F26">
            <v>9</v>
          </cell>
          <cell r="G26">
            <v>3</v>
          </cell>
          <cell r="H26">
            <v>0</v>
          </cell>
          <cell r="I26">
            <v>2</v>
          </cell>
          <cell r="J26">
            <v>2</v>
          </cell>
          <cell r="K26">
            <v>2</v>
          </cell>
          <cell r="L26">
            <v>14</v>
          </cell>
          <cell r="M26">
            <v>16</v>
          </cell>
          <cell r="N26">
            <v>-2</v>
          </cell>
          <cell r="O26">
            <v>2.6</v>
          </cell>
          <cell r="P26">
            <v>14</v>
          </cell>
          <cell r="Q26">
            <v>9999981</v>
          </cell>
          <cell r="R26">
            <v>140283.999981</v>
          </cell>
          <cell r="S26">
            <v>34</v>
          </cell>
        </row>
        <row r="27">
          <cell r="E27" t="str">
            <v>Ким Сергей</v>
          </cell>
          <cell r="F27">
            <v>9</v>
          </cell>
          <cell r="G27">
            <v>1</v>
          </cell>
          <cell r="H27">
            <v>2</v>
          </cell>
          <cell r="I27">
            <v>1</v>
          </cell>
          <cell r="J27">
            <v>4</v>
          </cell>
          <cell r="K27">
            <v>1</v>
          </cell>
          <cell r="L27">
            <v>12</v>
          </cell>
          <cell r="M27">
            <v>19</v>
          </cell>
          <cell r="N27">
            <v>-7</v>
          </cell>
          <cell r="O27">
            <v>1.3</v>
          </cell>
          <cell r="P27">
            <v>8.5</v>
          </cell>
          <cell r="Q27">
            <v>9999965</v>
          </cell>
          <cell r="R27">
            <v>85151.999964999995</v>
          </cell>
          <cell r="S27">
            <v>66</v>
          </cell>
        </row>
        <row r="28">
          <cell r="E28" t="str">
            <v>Сердюк Владимир</v>
          </cell>
          <cell r="F28">
            <v>10</v>
          </cell>
          <cell r="G28">
            <v>6</v>
          </cell>
          <cell r="H28">
            <v>0</v>
          </cell>
          <cell r="I28">
            <v>1</v>
          </cell>
          <cell r="J28">
            <v>2</v>
          </cell>
          <cell r="K28">
            <v>1</v>
          </cell>
          <cell r="L28">
            <v>27</v>
          </cell>
          <cell r="M28">
            <v>29</v>
          </cell>
          <cell r="N28">
            <v>-2</v>
          </cell>
          <cell r="O28">
            <v>2.6</v>
          </cell>
          <cell r="P28">
            <v>21.5</v>
          </cell>
          <cell r="Q28">
            <v>9999969</v>
          </cell>
          <cell r="R28">
            <v>215296.999969</v>
          </cell>
          <cell r="S28">
            <v>8</v>
          </cell>
        </row>
        <row r="29">
          <cell r="E29" t="str">
            <v>Бурихин Илья</v>
          </cell>
          <cell r="F29">
            <v>9</v>
          </cell>
          <cell r="G29">
            <v>3</v>
          </cell>
          <cell r="H29">
            <v>0</v>
          </cell>
          <cell r="I29">
            <v>2</v>
          </cell>
          <cell r="J29">
            <v>1</v>
          </cell>
          <cell r="K29">
            <v>3</v>
          </cell>
          <cell r="L29">
            <v>12</v>
          </cell>
          <cell r="M29">
            <v>14</v>
          </cell>
          <cell r="N29">
            <v>-2</v>
          </cell>
          <cell r="O29">
            <v>2.6</v>
          </cell>
          <cell r="P29">
            <v>13</v>
          </cell>
          <cell r="Q29">
            <v>9999935</v>
          </cell>
          <cell r="R29">
            <v>130281.999935</v>
          </cell>
          <cell r="S29">
            <v>43</v>
          </cell>
        </row>
        <row r="30">
          <cell r="E30" t="str">
            <v>Меус Константин</v>
          </cell>
          <cell r="F30">
            <v>9</v>
          </cell>
          <cell r="G30">
            <v>3</v>
          </cell>
          <cell r="H30">
            <v>3</v>
          </cell>
          <cell r="I30">
            <v>2</v>
          </cell>
          <cell r="J30">
            <v>1</v>
          </cell>
          <cell r="K30">
            <v>0</v>
          </cell>
          <cell r="L30">
            <v>26</v>
          </cell>
          <cell r="M30">
            <v>19</v>
          </cell>
          <cell r="N30">
            <v>7</v>
          </cell>
          <cell r="O30">
            <v>5.9</v>
          </cell>
          <cell r="P30">
            <v>13</v>
          </cell>
          <cell r="Q30">
            <v>9999956</v>
          </cell>
          <cell r="R30">
            <v>130625.999956</v>
          </cell>
          <cell r="S30">
            <v>41</v>
          </cell>
        </row>
        <row r="31">
          <cell r="E31" t="str">
            <v>Григорьев Михаил</v>
          </cell>
          <cell r="F31">
            <v>9</v>
          </cell>
          <cell r="G31">
            <v>4</v>
          </cell>
          <cell r="H31">
            <v>0</v>
          </cell>
          <cell r="I31">
            <v>0</v>
          </cell>
          <cell r="J31">
            <v>4</v>
          </cell>
          <cell r="K31">
            <v>1</v>
          </cell>
          <cell r="L31">
            <v>17</v>
          </cell>
          <cell r="M31">
            <v>24</v>
          </cell>
          <cell r="N31">
            <v>-7</v>
          </cell>
          <cell r="O31">
            <v>1.3</v>
          </cell>
          <cell r="P31">
            <v>16</v>
          </cell>
          <cell r="Q31">
            <v>9999940</v>
          </cell>
          <cell r="R31">
            <v>160156.99994000001</v>
          </cell>
          <cell r="S31">
            <v>25</v>
          </cell>
        </row>
        <row r="32">
          <cell r="E32" t="str">
            <v>Алексеев Алексей</v>
          </cell>
          <cell r="F32">
            <v>9</v>
          </cell>
          <cell r="G32">
            <v>3</v>
          </cell>
          <cell r="H32">
            <v>3</v>
          </cell>
          <cell r="I32">
            <v>1</v>
          </cell>
          <cell r="J32">
            <v>1</v>
          </cell>
          <cell r="K32">
            <v>1</v>
          </cell>
          <cell r="L32">
            <v>17</v>
          </cell>
          <cell r="M32">
            <v>11</v>
          </cell>
          <cell r="N32">
            <v>6</v>
          </cell>
          <cell r="O32">
            <v>5.3</v>
          </cell>
          <cell r="P32">
            <v>11.5</v>
          </cell>
          <cell r="Q32">
            <v>9999944</v>
          </cell>
          <cell r="R32">
            <v>115556.999944</v>
          </cell>
          <cell r="S32">
            <v>50</v>
          </cell>
        </row>
        <row r="33">
          <cell r="E33" t="str">
            <v>Галкин Дмитрий</v>
          </cell>
          <cell r="F33">
            <v>9</v>
          </cell>
          <cell r="G33">
            <v>0</v>
          </cell>
          <cell r="H33">
            <v>2</v>
          </cell>
          <cell r="I33">
            <v>3</v>
          </cell>
          <cell r="J33">
            <v>2</v>
          </cell>
          <cell r="K33">
            <v>2</v>
          </cell>
          <cell r="L33">
            <v>10</v>
          </cell>
          <cell r="M33">
            <v>19</v>
          </cell>
          <cell r="N33">
            <v>-9</v>
          </cell>
          <cell r="O33">
            <v>0.7</v>
          </cell>
          <cell r="P33">
            <v>6.5</v>
          </cell>
          <cell r="Q33">
            <v>9999991</v>
          </cell>
          <cell r="R33">
            <v>65089.999990999997</v>
          </cell>
          <cell r="S33">
            <v>69</v>
          </cell>
        </row>
        <row r="34">
          <cell r="E34" t="str">
            <v>Жданов Сергей</v>
          </cell>
          <cell r="F34">
            <v>9</v>
          </cell>
          <cell r="G34">
            <v>3</v>
          </cell>
          <cell r="H34">
            <v>0</v>
          </cell>
          <cell r="I34">
            <v>1</v>
          </cell>
          <cell r="J34">
            <v>3</v>
          </cell>
          <cell r="K34">
            <v>2</v>
          </cell>
          <cell r="L34">
            <v>19</v>
          </cell>
          <cell r="M34">
            <v>19</v>
          </cell>
          <cell r="N34">
            <v>0</v>
          </cell>
          <cell r="O34">
            <v>3.5</v>
          </cell>
          <cell r="P34">
            <v>13.5</v>
          </cell>
          <cell r="Q34">
            <v>9999996</v>
          </cell>
          <cell r="R34">
            <v>135378.999996</v>
          </cell>
          <cell r="S34">
            <v>39</v>
          </cell>
        </row>
        <row r="35">
          <cell r="E35" t="str">
            <v>Рябцев Павел</v>
          </cell>
          <cell r="F35">
            <v>9</v>
          </cell>
          <cell r="G35">
            <v>5</v>
          </cell>
          <cell r="H35">
            <v>1</v>
          </cell>
          <cell r="I35">
            <v>2</v>
          </cell>
          <cell r="J35">
            <v>1</v>
          </cell>
          <cell r="K35">
            <v>0</v>
          </cell>
          <cell r="L35">
            <v>26</v>
          </cell>
          <cell r="M35">
            <v>18</v>
          </cell>
          <cell r="N35">
            <v>8</v>
          </cell>
          <cell r="O35">
            <v>6.1</v>
          </cell>
          <cell r="P35">
            <v>19</v>
          </cell>
          <cell r="Q35">
            <v>9999983</v>
          </cell>
          <cell r="R35">
            <v>190645.99998299999</v>
          </cell>
          <cell r="S35">
            <v>11</v>
          </cell>
        </row>
        <row r="36">
          <cell r="E36" t="str">
            <v>Цвинтарный Вячеслав</v>
          </cell>
          <cell r="F36">
            <v>12</v>
          </cell>
          <cell r="G36">
            <v>7</v>
          </cell>
          <cell r="H36">
            <v>1</v>
          </cell>
          <cell r="I36">
            <v>1</v>
          </cell>
          <cell r="J36">
            <v>3</v>
          </cell>
          <cell r="K36">
            <v>0</v>
          </cell>
          <cell r="L36">
            <v>32</v>
          </cell>
          <cell r="M36">
            <v>22</v>
          </cell>
          <cell r="N36">
            <v>10</v>
          </cell>
          <cell r="O36">
            <v>6.4</v>
          </cell>
          <cell r="P36">
            <v>25.5</v>
          </cell>
          <cell r="Q36">
            <v>9999974</v>
          </cell>
          <cell r="R36">
            <v>255681.99997400001</v>
          </cell>
          <cell r="S36">
            <v>4</v>
          </cell>
        </row>
        <row r="37">
          <cell r="E37" t="str">
            <v>Кулик Александр</v>
          </cell>
          <cell r="F37">
            <v>9</v>
          </cell>
          <cell r="G37">
            <v>2</v>
          </cell>
          <cell r="H37">
            <v>0</v>
          </cell>
          <cell r="I37">
            <v>1</v>
          </cell>
          <cell r="J37">
            <v>4</v>
          </cell>
          <cell r="K37">
            <v>2</v>
          </cell>
          <cell r="L37">
            <v>16</v>
          </cell>
          <cell r="M37">
            <v>23</v>
          </cell>
          <cell r="N37">
            <v>-7</v>
          </cell>
          <cell r="O37">
            <v>1.3</v>
          </cell>
          <cell r="P37">
            <v>11.5</v>
          </cell>
          <cell r="Q37">
            <v>9999961</v>
          </cell>
          <cell r="R37">
            <v>115155.99996099999</v>
          </cell>
          <cell r="S37">
            <v>55</v>
          </cell>
        </row>
        <row r="38">
          <cell r="E38" t="str">
            <v>Шакиров Нурлан</v>
          </cell>
          <cell r="F38">
            <v>9</v>
          </cell>
          <cell r="G38">
            <v>4</v>
          </cell>
          <cell r="H38">
            <v>0</v>
          </cell>
          <cell r="I38">
            <v>2</v>
          </cell>
          <cell r="J38">
            <v>1</v>
          </cell>
          <cell r="K38">
            <v>2</v>
          </cell>
          <cell r="L38">
            <v>18</v>
          </cell>
          <cell r="M38">
            <v>19</v>
          </cell>
          <cell r="N38">
            <v>-1</v>
          </cell>
          <cell r="O38">
            <v>3.2</v>
          </cell>
          <cell r="P38">
            <v>16</v>
          </cell>
          <cell r="Q38">
            <v>9999966</v>
          </cell>
          <cell r="R38">
            <v>160347.999966</v>
          </cell>
          <cell r="S38">
            <v>23</v>
          </cell>
        </row>
        <row r="39">
          <cell r="E39" t="str">
            <v>Мухин Виталий</v>
          </cell>
          <cell r="F39">
            <v>9</v>
          </cell>
          <cell r="G39">
            <v>1</v>
          </cell>
          <cell r="H39">
            <v>0</v>
          </cell>
          <cell r="I39">
            <v>3</v>
          </cell>
          <cell r="J39">
            <v>2</v>
          </cell>
          <cell r="K39">
            <v>3</v>
          </cell>
          <cell r="L39">
            <v>10</v>
          </cell>
          <cell r="M39">
            <v>19</v>
          </cell>
          <cell r="N39">
            <v>-9</v>
          </cell>
          <cell r="O39">
            <v>0.7</v>
          </cell>
          <cell r="P39">
            <v>9.5</v>
          </cell>
          <cell r="Q39">
            <v>9999939</v>
          </cell>
          <cell r="R39">
            <v>95089.999939000001</v>
          </cell>
          <cell r="S39">
            <v>64</v>
          </cell>
        </row>
        <row r="40">
          <cell r="E40" t="str">
            <v>Мангилев Михаил</v>
          </cell>
          <cell r="F40">
            <v>9</v>
          </cell>
          <cell r="G40">
            <v>4</v>
          </cell>
          <cell r="H40">
            <v>0</v>
          </cell>
          <cell r="I40">
            <v>3</v>
          </cell>
          <cell r="J40">
            <v>1</v>
          </cell>
          <cell r="K40">
            <v>1</v>
          </cell>
          <cell r="L40">
            <v>23</v>
          </cell>
          <cell r="M40">
            <v>21</v>
          </cell>
          <cell r="N40">
            <v>2</v>
          </cell>
          <cell r="O40">
            <v>4.3</v>
          </cell>
          <cell r="P40">
            <v>17.5</v>
          </cell>
          <cell r="Q40">
            <v>9999932</v>
          </cell>
          <cell r="R40">
            <v>175462.99993200001</v>
          </cell>
          <cell r="S40">
            <v>18</v>
          </cell>
        </row>
        <row r="41">
          <cell r="E41" t="str">
            <v>Шериев Альберт</v>
          </cell>
          <cell r="F41">
            <v>9</v>
          </cell>
          <cell r="G41">
            <v>5</v>
          </cell>
          <cell r="H41">
            <v>1</v>
          </cell>
          <cell r="I41">
            <v>1</v>
          </cell>
          <cell r="J41">
            <v>2</v>
          </cell>
          <cell r="K41">
            <v>0</v>
          </cell>
          <cell r="L41">
            <v>25</v>
          </cell>
          <cell r="M41">
            <v>16</v>
          </cell>
          <cell r="N41">
            <v>9</v>
          </cell>
          <cell r="O41">
            <v>6.2</v>
          </cell>
          <cell r="P41">
            <v>18.5</v>
          </cell>
          <cell r="Q41">
            <v>9999954</v>
          </cell>
          <cell r="R41">
            <v>185654.999954</v>
          </cell>
          <cell r="S41">
            <v>14</v>
          </cell>
        </row>
        <row r="42">
          <cell r="E42" t="str">
            <v>Свинцов Борис</v>
          </cell>
          <cell r="F42">
            <v>9</v>
          </cell>
          <cell r="G42">
            <v>3</v>
          </cell>
          <cell r="H42">
            <v>1</v>
          </cell>
          <cell r="I42">
            <v>1</v>
          </cell>
          <cell r="J42">
            <v>3</v>
          </cell>
          <cell r="K42">
            <v>1</v>
          </cell>
          <cell r="L42">
            <v>20</v>
          </cell>
          <cell r="M42">
            <v>20</v>
          </cell>
          <cell r="N42">
            <v>0</v>
          </cell>
          <cell r="O42">
            <v>3.5</v>
          </cell>
          <cell r="P42">
            <v>13.5</v>
          </cell>
          <cell r="Q42">
            <v>9999936</v>
          </cell>
          <cell r="R42">
            <v>135379.99993600001</v>
          </cell>
          <cell r="S42">
            <v>38</v>
          </cell>
        </row>
        <row r="43">
          <cell r="E43" t="str">
            <v>Лебедев Евгений</v>
          </cell>
          <cell r="F43">
            <v>9</v>
          </cell>
          <cell r="G43">
            <v>4</v>
          </cell>
          <cell r="H43">
            <v>1</v>
          </cell>
          <cell r="I43">
            <v>3</v>
          </cell>
          <cell r="J43">
            <v>1</v>
          </cell>
          <cell r="K43">
            <v>0</v>
          </cell>
          <cell r="L43">
            <v>21</v>
          </cell>
          <cell r="M43">
            <v>15</v>
          </cell>
          <cell r="N43">
            <v>6</v>
          </cell>
          <cell r="O43">
            <v>5.3</v>
          </cell>
          <cell r="P43">
            <v>17.5</v>
          </cell>
          <cell r="Q43">
            <v>9999993</v>
          </cell>
          <cell r="R43">
            <v>175560.999993</v>
          </cell>
          <cell r="S43">
            <v>17</v>
          </cell>
        </row>
        <row r="44">
          <cell r="E44" t="str">
            <v>Гашинов Денис</v>
          </cell>
          <cell r="F44">
            <v>9</v>
          </cell>
          <cell r="G44">
            <v>3</v>
          </cell>
          <cell r="H44">
            <v>0</v>
          </cell>
          <cell r="I44">
            <v>0</v>
          </cell>
          <cell r="J44">
            <v>4</v>
          </cell>
          <cell r="K44">
            <v>2</v>
          </cell>
          <cell r="L44">
            <v>16</v>
          </cell>
          <cell r="M44">
            <v>24</v>
          </cell>
          <cell r="N44">
            <v>-8</v>
          </cell>
          <cell r="O44">
            <v>1</v>
          </cell>
          <cell r="P44">
            <v>13</v>
          </cell>
          <cell r="Q44">
            <v>9999994</v>
          </cell>
          <cell r="R44">
            <v>130125.999994</v>
          </cell>
          <cell r="S44">
            <v>46</v>
          </cell>
        </row>
        <row r="45">
          <cell r="E45" t="str">
            <v>Смирнов Виктор</v>
          </cell>
          <cell r="F45">
            <v>9</v>
          </cell>
          <cell r="G45">
            <v>3</v>
          </cell>
          <cell r="H45">
            <v>1</v>
          </cell>
          <cell r="I45">
            <v>0</v>
          </cell>
          <cell r="J45">
            <v>5</v>
          </cell>
          <cell r="K45">
            <v>0</v>
          </cell>
          <cell r="L45">
            <v>13</v>
          </cell>
          <cell r="M45">
            <v>23</v>
          </cell>
          <cell r="N45">
            <v>-10</v>
          </cell>
          <cell r="O45">
            <v>0.4</v>
          </cell>
          <cell r="P45">
            <v>14</v>
          </cell>
          <cell r="Q45">
            <v>9999973</v>
          </cell>
          <cell r="R45">
            <v>140062.999973</v>
          </cell>
          <cell r="S45">
            <v>36</v>
          </cell>
        </row>
        <row r="46">
          <cell r="E46" t="str">
            <v>Кабанов Иван</v>
          </cell>
          <cell r="F46">
            <v>10</v>
          </cell>
          <cell r="G46">
            <v>7</v>
          </cell>
          <cell r="H46">
            <v>1</v>
          </cell>
          <cell r="I46">
            <v>0</v>
          </cell>
          <cell r="J46">
            <v>2</v>
          </cell>
          <cell r="K46">
            <v>0</v>
          </cell>
          <cell r="L46">
            <v>33</v>
          </cell>
          <cell r="M46">
            <v>23</v>
          </cell>
          <cell r="N46">
            <v>10</v>
          </cell>
          <cell r="O46">
            <v>6.4</v>
          </cell>
          <cell r="P46">
            <v>23</v>
          </cell>
          <cell r="Q46">
            <v>9999985</v>
          </cell>
          <cell r="R46">
            <v>230682.999985</v>
          </cell>
          <cell r="S46">
            <v>6</v>
          </cell>
        </row>
        <row r="47">
          <cell r="E47" t="str">
            <v>Рогозин Виктор</v>
          </cell>
          <cell r="F47">
            <v>9</v>
          </cell>
          <cell r="G47">
            <v>2</v>
          </cell>
          <cell r="H47">
            <v>2</v>
          </cell>
          <cell r="I47">
            <v>1</v>
          </cell>
          <cell r="J47">
            <v>4</v>
          </cell>
          <cell r="K47">
            <v>0</v>
          </cell>
          <cell r="L47">
            <v>16</v>
          </cell>
          <cell r="M47">
            <v>22</v>
          </cell>
          <cell r="N47">
            <v>-6</v>
          </cell>
          <cell r="O47">
            <v>1.7</v>
          </cell>
          <cell r="P47">
            <v>11.5</v>
          </cell>
          <cell r="Q47">
            <v>9999970</v>
          </cell>
          <cell r="R47">
            <v>115195.99997</v>
          </cell>
          <cell r="S47">
            <v>54</v>
          </cell>
        </row>
        <row r="48">
          <cell r="E48" t="str">
            <v>Кыдырмаев Бакытбек</v>
          </cell>
          <cell r="F48">
            <v>9</v>
          </cell>
          <cell r="G48">
            <v>2</v>
          </cell>
          <cell r="H48">
            <v>0</v>
          </cell>
          <cell r="I48">
            <v>2</v>
          </cell>
          <cell r="J48">
            <v>2</v>
          </cell>
          <cell r="K48">
            <v>3</v>
          </cell>
          <cell r="L48">
            <v>17</v>
          </cell>
          <cell r="M48">
            <v>19</v>
          </cell>
          <cell r="N48">
            <v>-2</v>
          </cell>
          <cell r="O48">
            <v>2.6</v>
          </cell>
          <cell r="P48">
            <v>11</v>
          </cell>
          <cell r="Q48">
            <v>9999967</v>
          </cell>
          <cell r="R48">
            <v>110286.999967</v>
          </cell>
          <cell r="S48">
            <v>58</v>
          </cell>
        </row>
        <row r="49">
          <cell r="E49" t="str">
            <v>Бабакин Кирилл</v>
          </cell>
          <cell r="F49">
            <v>9</v>
          </cell>
          <cell r="G49">
            <v>3</v>
          </cell>
          <cell r="H49">
            <v>1</v>
          </cell>
          <cell r="I49">
            <v>0</v>
          </cell>
          <cell r="J49">
            <v>2</v>
          </cell>
          <cell r="K49">
            <v>3</v>
          </cell>
          <cell r="L49">
            <v>16</v>
          </cell>
          <cell r="M49">
            <v>19</v>
          </cell>
          <cell r="N49">
            <v>-3</v>
          </cell>
          <cell r="O49">
            <v>2.2999999999999998</v>
          </cell>
          <cell r="P49">
            <v>11</v>
          </cell>
          <cell r="Q49">
            <v>9999933</v>
          </cell>
          <cell r="R49">
            <v>110255.999933</v>
          </cell>
          <cell r="S49">
            <v>59</v>
          </cell>
        </row>
        <row r="50">
          <cell r="E50" t="str">
            <v>Дулепов Роман</v>
          </cell>
          <cell r="F50">
            <v>9</v>
          </cell>
          <cell r="G50">
            <v>4</v>
          </cell>
          <cell r="H50">
            <v>0</v>
          </cell>
          <cell r="I50">
            <v>1</v>
          </cell>
          <cell r="J50">
            <v>4</v>
          </cell>
          <cell r="K50">
            <v>0</v>
          </cell>
          <cell r="L50">
            <v>22</v>
          </cell>
          <cell r="M50">
            <v>20</v>
          </cell>
          <cell r="N50">
            <v>2</v>
          </cell>
          <cell r="O50">
            <v>4.3</v>
          </cell>
          <cell r="P50">
            <v>17.5</v>
          </cell>
          <cell r="Q50">
            <v>9999938</v>
          </cell>
          <cell r="R50">
            <v>175461.99993799999</v>
          </cell>
          <cell r="S50">
            <v>19</v>
          </cell>
        </row>
        <row r="51">
          <cell r="E51" t="str">
            <v>Голик Елена</v>
          </cell>
          <cell r="F51">
            <v>9</v>
          </cell>
          <cell r="G51">
            <v>5</v>
          </cell>
          <cell r="H51">
            <v>0</v>
          </cell>
          <cell r="I51">
            <v>2</v>
          </cell>
          <cell r="J51">
            <v>1</v>
          </cell>
          <cell r="K51">
            <v>1</v>
          </cell>
          <cell r="L51">
            <v>23</v>
          </cell>
          <cell r="M51">
            <v>16</v>
          </cell>
          <cell r="N51">
            <v>7</v>
          </cell>
          <cell r="O51">
            <v>5.9</v>
          </cell>
          <cell r="P51">
            <v>19</v>
          </cell>
          <cell r="Q51">
            <v>9999957</v>
          </cell>
          <cell r="R51">
            <v>190622.99995699999</v>
          </cell>
          <cell r="S51">
            <v>12</v>
          </cell>
        </row>
        <row r="52">
          <cell r="E52" t="str">
            <v>Четвертаков Михаил</v>
          </cell>
          <cell r="F52">
            <v>9</v>
          </cell>
          <cell r="G52">
            <v>3</v>
          </cell>
          <cell r="H52">
            <v>2</v>
          </cell>
          <cell r="I52">
            <v>1</v>
          </cell>
          <cell r="J52">
            <v>1</v>
          </cell>
          <cell r="K52">
            <v>2</v>
          </cell>
          <cell r="L52">
            <v>16</v>
          </cell>
          <cell r="M52">
            <v>15</v>
          </cell>
          <cell r="N52">
            <v>1</v>
          </cell>
          <cell r="O52">
            <v>4.2</v>
          </cell>
          <cell r="P52">
            <v>11.5</v>
          </cell>
          <cell r="Q52">
            <v>9999946</v>
          </cell>
          <cell r="R52">
            <v>115445.999946</v>
          </cell>
          <cell r="S52">
            <v>51</v>
          </cell>
        </row>
        <row r="53">
          <cell r="E53" t="str">
            <v>Больбит Алексей</v>
          </cell>
          <cell r="F53">
            <v>9</v>
          </cell>
          <cell r="G53">
            <v>0</v>
          </cell>
          <cell r="H53">
            <v>1</v>
          </cell>
          <cell r="I53">
            <v>2</v>
          </cell>
          <cell r="J53">
            <v>5</v>
          </cell>
          <cell r="K53">
            <v>1</v>
          </cell>
          <cell r="L53">
            <v>10</v>
          </cell>
          <cell r="M53">
            <v>23</v>
          </cell>
          <cell r="N53">
            <v>-13</v>
          </cell>
          <cell r="O53">
            <v>0.2</v>
          </cell>
          <cell r="P53">
            <v>8</v>
          </cell>
          <cell r="Q53">
            <v>9999999</v>
          </cell>
          <cell r="R53">
            <v>80039.999999000007</v>
          </cell>
          <cell r="S53">
            <v>68</v>
          </cell>
        </row>
        <row r="54">
          <cell r="E54" t="str">
            <v>Вихров Денис</v>
          </cell>
          <cell r="F54">
            <v>9</v>
          </cell>
          <cell r="G54">
            <v>5</v>
          </cell>
          <cell r="H54">
            <v>0</v>
          </cell>
          <cell r="I54">
            <v>2</v>
          </cell>
          <cell r="J54">
            <v>2</v>
          </cell>
          <cell r="K54">
            <v>0</v>
          </cell>
          <cell r="L54">
            <v>20</v>
          </cell>
          <cell r="M54">
            <v>14</v>
          </cell>
          <cell r="N54">
            <v>6</v>
          </cell>
          <cell r="O54">
            <v>5.3</v>
          </cell>
          <cell r="P54">
            <v>20</v>
          </cell>
          <cell r="Q54">
            <v>9999987</v>
          </cell>
          <cell r="R54">
            <v>200559.99998699999</v>
          </cell>
          <cell r="S54">
            <v>10</v>
          </cell>
        </row>
        <row r="55">
          <cell r="E55" t="str">
            <v>Востриков Александр</v>
          </cell>
          <cell r="F55">
            <v>9</v>
          </cell>
          <cell r="G55">
            <v>3</v>
          </cell>
          <cell r="H55">
            <v>1</v>
          </cell>
          <cell r="I55">
            <v>1</v>
          </cell>
          <cell r="J55">
            <v>0</v>
          </cell>
          <cell r="K55">
            <v>4</v>
          </cell>
          <cell r="L55">
            <v>14</v>
          </cell>
          <cell r="M55">
            <v>16</v>
          </cell>
          <cell r="N55">
            <v>-2</v>
          </cell>
          <cell r="O55">
            <v>2.6</v>
          </cell>
          <cell r="P55">
            <v>10.5</v>
          </cell>
          <cell r="Q55">
            <v>9999975</v>
          </cell>
          <cell r="R55">
            <v>105283.999975</v>
          </cell>
          <cell r="S55">
            <v>60</v>
          </cell>
        </row>
        <row r="56">
          <cell r="E56" t="str">
            <v>Юновидов Александр</v>
          </cell>
          <cell r="F56">
            <v>9</v>
          </cell>
          <cell r="G56">
            <v>2</v>
          </cell>
          <cell r="H56">
            <v>0</v>
          </cell>
          <cell r="I56">
            <v>2</v>
          </cell>
          <cell r="J56">
            <v>3</v>
          </cell>
          <cell r="K56">
            <v>2</v>
          </cell>
          <cell r="L56">
            <v>17</v>
          </cell>
          <cell r="M56">
            <v>31</v>
          </cell>
          <cell r="N56">
            <v>-14</v>
          </cell>
          <cell r="O56">
            <v>0.1</v>
          </cell>
          <cell r="P56">
            <v>12</v>
          </cell>
          <cell r="Q56">
            <v>9999984</v>
          </cell>
          <cell r="R56">
            <v>120036.99998399999</v>
          </cell>
          <cell r="S56">
            <v>49</v>
          </cell>
        </row>
        <row r="57">
          <cell r="E57" t="str">
            <v>Ушуров Камиль</v>
          </cell>
          <cell r="F57">
            <v>12</v>
          </cell>
          <cell r="G57">
            <v>8</v>
          </cell>
          <cell r="H57">
            <v>1</v>
          </cell>
          <cell r="I57">
            <v>0</v>
          </cell>
          <cell r="J57">
            <v>3</v>
          </cell>
          <cell r="K57">
            <v>0</v>
          </cell>
          <cell r="L57">
            <v>30</v>
          </cell>
          <cell r="M57">
            <v>18</v>
          </cell>
          <cell r="N57">
            <v>12</v>
          </cell>
          <cell r="O57">
            <v>6.7</v>
          </cell>
          <cell r="P57">
            <v>27</v>
          </cell>
          <cell r="Q57">
            <v>9999959</v>
          </cell>
          <cell r="R57">
            <v>270709.99995899998</v>
          </cell>
          <cell r="S57">
            <v>2</v>
          </cell>
        </row>
        <row r="58">
          <cell r="E58" t="str">
            <v>Сусузов Махмут</v>
          </cell>
          <cell r="F58">
            <v>9</v>
          </cell>
          <cell r="G58">
            <v>4</v>
          </cell>
          <cell r="H58">
            <v>1</v>
          </cell>
          <cell r="I58">
            <v>0</v>
          </cell>
          <cell r="J58">
            <v>4</v>
          </cell>
          <cell r="K58">
            <v>0</v>
          </cell>
          <cell r="L58">
            <v>16</v>
          </cell>
          <cell r="M58">
            <v>19</v>
          </cell>
          <cell r="N58">
            <v>-3</v>
          </cell>
          <cell r="O58">
            <v>2.2999999999999998</v>
          </cell>
          <cell r="P58">
            <v>16</v>
          </cell>
          <cell r="Q58">
            <v>9999964</v>
          </cell>
          <cell r="R58">
            <v>160255.99996399999</v>
          </cell>
          <cell r="S58">
            <v>24</v>
          </cell>
        </row>
        <row r="59">
          <cell r="E59" t="str">
            <v>Косьянов Александр</v>
          </cell>
          <cell r="F59">
            <v>9</v>
          </cell>
          <cell r="G59">
            <v>4</v>
          </cell>
          <cell r="H59">
            <v>2</v>
          </cell>
          <cell r="I59">
            <v>1</v>
          </cell>
          <cell r="J59">
            <v>1</v>
          </cell>
          <cell r="K59">
            <v>1</v>
          </cell>
          <cell r="L59">
            <v>22</v>
          </cell>
          <cell r="M59">
            <v>16</v>
          </cell>
          <cell r="N59">
            <v>6</v>
          </cell>
          <cell r="O59">
            <v>5.3</v>
          </cell>
          <cell r="P59">
            <v>14.5</v>
          </cell>
          <cell r="Q59">
            <v>9999942</v>
          </cell>
          <cell r="R59">
            <v>145561.99994199999</v>
          </cell>
          <cell r="S59">
            <v>29</v>
          </cell>
        </row>
        <row r="60">
          <cell r="E60" t="str">
            <v>Шеповалов Аким</v>
          </cell>
          <cell r="F60">
            <v>9</v>
          </cell>
          <cell r="G60">
            <v>3</v>
          </cell>
          <cell r="H60">
            <v>1</v>
          </cell>
          <cell r="I60">
            <v>1</v>
          </cell>
          <cell r="J60">
            <v>3</v>
          </cell>
          <cell r="K60">
            <v>1</v>
          </cell>
          <cell r="L60">
            <v>14</v>
          </cell>
          <cell r="M60">
            <v>17</v>
          </cell>
          <cell r="N60">
            <v>-3</v>
          </cell>
          <cell r="O60">
            <v>2.2999999999999998</v>
          </cell>
          <cell r="P60">
            <v>13.5</v>
          </cell>
          <cell r="Q60">
            <v>9999952</v>
          </cell>
          <cell r="R60">
            <v>135253.99995200001</v>
          </cell>
          <cell r="S60">
            <v>40</v>
          </cell>
        </row>
        <row r="61">
          <cell r="E61" t="str">
            <v>Тюпин Кирилл</v>
          </cell>
          <cell r="F61">
            <v>9</v>
          </cell>
          <cell r="G61">
            <v>2</v>
          </cell>
          <cell r="H61">
            <v>0</v>
          </cell>
          <cell r="I61">
            <v>2</v>
          </cell>
          <cell r="J61">
            <v>3</v>
          </cell>
          <cell r="K61">
            <v>2</v>
          </cell>
          <cell r="L61">
            <v>18</v>
          </cell>
          <cell r="M61">
            <v>22</v>
          </cell>
          <cell r="N61">
            <v>-4</v>
          </cell>
          <cell r="O61">
            <v>2</v>
          </cell>
          <cell r="P61">
            <v>12</v>
          </cell>
          <cell r="Q61">
            <v>9999955</v>
          </cell>
          <cell r="R61">
            <v>120227.99995500001</v>
          </cell>
          <cell r="S61">
            <v>48</v>
          </cell>
        </row>
        <row r="62">
          <cell r="E62" t="str">
            <v>Сипцов Юрий</v>
          </cell>
          <cell r="F62">
            <v>12</v>
          </cell>
          <cell r="G62">
            <v>8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37</v>
          </cell>
          <cell r="M62">
            <v>21</v>
          </cell>
          <cell r="N62">
            <v>16</v>
          </cell>
          <cell r="O62">
            <v>6.9</v>
          </cell>
          <cell r="P62">
            <v>26.5</v>
          </cell>
          <cell r="Q62">
            <v>9999953</v>
          </cell>
          <cell r="R62">
            <v>265736.99995299999</v>
          </cell>
          <cell r="S62">
            <v>3</v>
          </cell>
        </row>
        <row r="63">
          <cell r="E63" t="str">
            <v>Фролов Сергей</v>
          </cell>
          <cell r="F63">
            <v>9</v>
          </cell>
          <cell r="G63">
            <v>2</v>
          </cell>
          <cell r="H63">
            <v>1</v>
          </cell>
          <cell r="I63">
            <v>1</v>
          </cell>
          <cell r="J63">
            <v>1</v>
          </cell>
          <cell r="K63">
            <v>4</v>
          </cell>
          <cell r="L63">
            <v>9</v>
          </cell>
          <cell r="M63">
            <v>19</v>
          </cell>
          <cell r="N63">
            <v>-10</v>
          </cell>
          <cell r="O63">
            <v>0.4</v>
          </cell>
          <cell r="P63">
            <v>8.5</v>
          </cell>
          <cell r="Q63">
            <v>9999997</v>
          </cell>
          <cell r="R63">
            <v>85058.999997000006</v>
          </cell>
          <cell r="S63">
            <v>67</v>
          </cell>
        </row>
        <row r="64">
          <cell r="E64" t="str">
            <v>Осетров Олег</v>
          </cell>
          <cell r="F64">
            <v>9</v>
          </cell>
          <cell r="G64">
            <v>4</v>
          </cell>
          <cell r="H64">
            <v>1</v>
          </cell>
          <cell r="I64">
            <v>2</v>
          </cell>
          <cell r="J64">
            <v>2</v>
          </cell>
          <cell r="K64">
            <v>0</v>
          </cell>
          <cell r="L64">
            <v>18</v>
          </cell>
          <cell r="M64">
            <v>14</v>
          </cell>
          <cell r="N64">
            <v>4</v>
          </cell>
          <cell r="O64">
            <v>5</v>
          </cell>
          <cell r="P64">
            <v>17</v>
          </cell>
          <cell r="Q64">
            <v>10000000</v>
          </cell>
          <cell r="R64">
            <v>170528</v>
          </cell>
          <cell r="S64">
            <v>20</v>
          </cell>
        </row>
        <row r="65">
          <cell r="E65" t="str">
            <v>Ласкаржевский Николай</v>
          </cell>
          <cell r="F65">
            <v>9</v>
          </cell>
          <cell r="G65">
            <v>2</v>
          </cell>
          <cell r="H65">
            <v>1</v>
          </cell>
          <cell r="I65">
            <v>2</v>
          </cell>
          <cell r="J65">
            <v>2</v>
          </cell>
          <cell r="K65">
            <v>2</v>
          </cell>
          <cell r="L65">
            <v>16</v>
          </cell>
          <cell r="M65">
            <v>17</v>
          </cell>
          <cell r="N65">
            <v>-1</v>
          </cell>
          <cell r="O65">
            <v>3.2</v>
          </cell>
          <cell r="P65">
            <v>11</v>
          </cell>
          <cell r="Q65">
            <v>9999978</v>
          </cell>
          <cell r="R65">
            <v>110345.99997800001</v>
          </cell>
          <cell r="S65">
            <v>57</v>
          </cell>
        </row>
        <row r="66">
          <cell r="E66" t="str">
            <v>Борилов Дмитрий</v>
          </cell>
          <cell r="F66">
            <v>9</v>
          </cell>
          <cell r="G66">
            <v>5</v>
          </cell>
          <cell r="H66">
            <v>0</v>
          </cell>
          <cell r="I66">
            <v>0</v>
          </cell>
          <cell r="J66">
            <v>2</v>
          </cell>
          <cell r="K66">
            <v>2</v>
          </cell>
          <cell r="L66">
            <v>17</v>
          </cell>
          <cell r="M66">
            <v>19</v>
          </cell>
          <cell r="N66">
            <v>-2</v>
          </cell>
          <cell r="O66">
            <v>2.6</v>
          </cell>
          <cell r="P66">
            <v>17</v>
          </cell>
          <cell r="Q66">
            <v>9999980</v>
          </cell>
          <cell r="R66">
            <v>170286.99997999999</v>
          </cell>
          <cell r="S66">
            <v>21</v>
          </cell>
        </row>
        <row r="67">
          <cell r="E67" t="str">
            <v>Высоцкий Александр</v>
          </cell>
          <cell r="F67">
            <v>9</v>
          </cell>
          <cell r="G67">
            <v>2</v>
          </cell>
          <cell r="H67">
            <v>0</v>
          </cell>
          <cell r="I67">
            <v>4</v>
          </cell>
          <cell r="J67">
            <v>1</v>
          </cell>
          <cell r="K67">
            <v>2</v>
          </cell>
          <cell r="L67">
            <v>16</v>
          </cell>
          <cell r="M67">
            <v>20</v>
          </cell>
          <cell r="N67">
            <v>-4</v>
          </cell>
          <cell r="O67">
            <v>2</v>
          </cell>
          <cell r="P67">
            <v>13</v>
          </cell>
          <cell r="Q67">
            <v>9999962</v>
          </cell>
          <cell r="R67">
            <v>130225.999962</v>
          </cell>
          <cell r="S67">
            <v>45</v>
          </cell>
        </row>
        <row r="68">
          <cell r="E68" t="str">
            <v>Бурцев Андрей</v>
          </cell>
          <cell r="F68">
            <v>9</v>
          </cell>
          <cell r="G68">
            <v>4</v>
          </cell>
          <cell r="H68">
            <v>1</v>
          </cell>
          <cell r="I68">
            <v>0</v>
          </cell>
          <cell r="J68">
            <v>3</v>
          </cell>
          <cell r="K68">
            <v>1</v>
          </cell>
          <cell r="L68">
            <v>23</v>
          </cell>
          <cell r="M68">
            <v>20</v>
          </cell>
          <cell r="N68">
            <v>3</v>
          </cell>
          <cell r="O68">
            <v>4.5</v>
          </cell>
          <cell r="P68">
            <v>15</v>
          </cell>
          <cell r="Q68">
            <v>9999971</v>
          </cell>
          <cell r="R68">
            <v>150482.99997100001</v>
          </cell>
          <cell r="S68">
            <v>27</v>
          </cell>
        </row>
        <row r="69">
          <cell r="E69" t="str">
            <v>Полонский Роман</v>
          </cell>
          <cell r="F69">
            <v>12</v>
          </cell>
          <cell r="G69">
            <v>9</v>
          </cell>
          <cell r="H69">
            <v>1</v>
          </cell>
          <cell r="I69">
            <v>0</v>
          </cell>
          <cell r="J69">
            <v>2</v>
          </cell>
          <cell r="K69">
            <v>0</v>
          </cell>
          <cell r="L69">
            <v>36</v>
          </cell>
          <cell r="M69">
            <v>16</v>
          </cell>
          <cell r="N69">
            <v>20</v>
          </cell>
          <cell r="O69">
            <v>7</v>
          </cell>
          <cell r="P69">
            <v>29</v>
          </cell>
          <cell r="Q69">
            <v>9999949</v>
          </cell>
          <cell r="R69">
            <v>290745.99994900002</v>
          </cell>
          <cell r="S69">
            <v>1</v>
          </cell>
        </row>
        <row r="70">
          <cell r="E70" t="str">
            <v>Гуцаев Казбек</v>
          </cell>
          <cell r="F70">
            <v>9</v>
          </cell>
          <cell r="G70">
            <v>2</v>
          </cell>
          <cell r="H70">
            <v>1</v>
          </cell>
          <cell r="I70">
            <v>2</v>
          </cell>
          <cell r="J70">
            <v>1</v>
          </cell>
          <cell r="K70">
            <v>3</v>
          </cell>
          <cell r="L70">
            <v>15</v>
          </cell>
          <cell r="M70">
            <v>22</v>
          </cell>
          <cell r="N70">
            <v>-7</v>
          </cell>
          <cell r="O70">
            <v>1.3</v>
          </cell>
          <cell r="P70">
            <v>10</v>
          </cell>
          <cell r="Q70">
            <v>9999947</v>
          </cell>
          <cell r="R70">
            <v>100154.999947</v>
          </cell>
          <cell r="S70">
            <v>61</v>
          </cell>
        </row>
        <row r="71">
          <cell r="E71" t="str">
            <v>Лыхин Алексей</v>
          </cell>
          <cell r="F71">
            <v>9</v>
          </cell>
          <cell r="G71">
            <v>4</v>
          </cell>
          <cell r="H71">
            <v>0</v>
          </cell>
          <cell r="I71">
            <v>2</v>
          </cell>
          <cell r="J71">
            <v>3</v>
          </cell>
          <cell r="K71">
            <v>0</v>
          </cell>
          <cell r="L71">
            <v>29</v>
          </cell>
          <cell r="M71">
            <v>26</v>
          </cell>
          <cell r="N71">
            <v>3</v>
          </cell>
          <cell r="O71">
            <v>4.5</v>
          </cell>
          <cell r="P71">
            <v>18</v>
          </cell>
          <cell r="Q71">
            <v>9999951</v>
          </cell>
          <cell r="R71">
            <v>180488.99995100001</v>
          </cell>
          <cell r="S71">
            <v>16</v>
          </cell>
        </row>
        <row r="72">
          <cell r="E72" t="str">
            <v>Васильев Денис</v>
          </cell>
          <cell r="F72">
            <v>9</v>
          </cell>
          <cell r="G72">
            <v>4</v>
          </cell>
          <cell r="H72">
            <v>0</v>
          </cell>
          <cell r="I72">
            <v>1</v>
          </cell>
          <cell r="J72">
            <v>2</v>
          </cell>
          <cell r="K72">
            <v>2</v>
          </cell>
          <cell r="L72">
            <v>18</v>
          </cell>
          <cell r="M72">
            <v>18</v>
          </cell>
          <cell r="N72">
            <v>0</v>
          </cell>
          <cell r="O72">
            <v>3.5</v>
          </cell>
          <cell r="P72">
            <v>15.5</v>
          </cell>
          <cell r="Q72">
            <v>9999937</v>
          </cell>
          <cell r="R72">
            <v>155377.99993699999</v>
          </cell>
          <cell r="S72">
            <v>26</v>
          </cell>
        </row>
      </sheetData>
      <sheetData sheetId="38"/>
      <sheetData sheetId="39"/>
      <sheetData sheetId="40"/>
      <sheetData sheetId="41">
        <row r="11">
          <cell r="L11">
            <v>9</v>
          </cell>
        </row>
        <row r="12">
          <cell r="L12">
            <v>9</v>
          </cell>
        </row>
        <row r="13">
          <cell r="L13">
            <v>9</v>
          </cell>
        </row>
        <row r="14">
          <cell r="L14">
            <v>9</v>
          </cell>
        </row>
        <row r="15">
          <cell r="L15">
            <v>9</v>
          </cell>
        </row>
        <row r="16">
          <cell r="L16">
            <v>9</v>
          </cell>
        </row>
        <row r="17">
          <cell r="L17">
            <v>9</v>
          </cell>
        </row>
        <row r="18">
          <cell r="L18">
            <v>9</v>
          </cell>
        </row>
        <row r="19">
          <cell r="L19">
            <v>9</v>
          </cell>
        </row>
        <row r="20">
          <cell r="L20">
            <v>9</v>
          </cell>
        </row>
        <row r="21">
          <cell r="L21">
            <v>9</v>
          </cell>
        </row>
        <row r="22">
          <cell r="L22">
            <v>9</v>
          </cell>
        </row>
        <row r="23">
          <cell r="L23">
            <v>9</v>
          </cell>
        </row>
        <row r="24">
          <cell r="L24">
            <v>9</v>
          </cell>
        </row>
        <row r="25">
          <cell r="L25">
            <v>9</v>
          </cell>
        </row>
        <row r="26">
          <cell r="L26">
            <v>9</v>
          </cell>
        </row>
        <row r="27">
          <cell r="L27">
            <v>9</v>
          </cell>
        </row>
        <row r="28">
          <cell r="L28">
            <v>9</v>
          </cell>
        </row>
        <row r="29">
          <cell r="L29">
            <v>9</v>
          </cell>
        </row>
        <row r="30">
          <cell r="L30">
            <v>9</v>
          </cell>
        </row>
        <row r="31">
          <cell r="L31">
            <v>9</v>
          </cell>
        </row>
        <row r="32">
          <cell r="L32">
            <v>9</v>
          </cell>
        </row>
        <row r="33">
          <cell r="L33">
            <v>9</v>
          </cell>
        </row>
        <row r="34">
          <cell r="L34">
            <v>9</v>
          </cell>
        </row>
        <row r="35">
          <cell r="L35">
            <v>9</v>
          </cell>
        </row>
        <row r="36">
          <cell r="L36">
            <v>9</v>
          </cell>
        </row>
        <row r="37">
          <cell r="L37">
            <v>9</v>
          </cell>
        </row>
        <row r="38">
          <cell r="L38">
            <v>9</v>
          </cell>
        </row>
        <row r="39">
          <cell r="L39">
            <v>9</v>
          </cell>
        </row>
        <row r="40">
          <cell r="L40">
            <v>9</v>
          </cell>
        </row>
        <row r="41">
          <cell r="L41">
            <v>9</v>
          </cell>
        </row>
        <row r="42">
          <cell r="L42">
            <v>9</v>
          </cell>
        </row>
        <row r="43">
          <cell r="L43">
            <v>9</v>
          </cell>
        </row>
        <row r="44">
          <cell r="L44">
            <v>9</v>
          </cell>
        </row>
        <row r="45">
          <cell r="L45">
            <v>9</v>
          </cell>
        </row>
        <row r="46">
          <cell r="L46">
            <v>9</v>
          </cell>
        </row>
        <row r="47">
          <cell r="L47">
            <v>9</v>
          </cell>
        </row>
        <row r="48">
          <cell r="L48">
            <v>9</v>
          </cell>
        </row>
        <row r="49">
          <cell r="L49">
            <v>9</v>
          </cell>
        </row>
        <row r="50">
          <cell r="L50">
            <v>9</v>
          </cell>
        </row>
        <row r="51">
          <cell r="L51">
            <v>9</v>
          </cell>
        </row>
        <row r="52">
          <cell r="L52">
            <v>9</v>
          </cell>
        </row>
        <row r="53">
          <cell r="L53">
            <v>9</v>
          </cell>
        </row>
        <row r="54">
          <cell r="L54">
            <v>9</v>
          </cell>
        </row>
        <row r="55">
          <cell r="L55">
            <v>9</v>
          </cell>
        </row>
        <row r="56">
          <cell r="L56">
            <v>9</v>
          </cell>
        </row>
        <row r="57">
          <cell r="L57">
            <v>9</v>
          </cell>
        </row>
        <row r="58">
          <cell r="L58">
            <v>9</v>
          </cell>
        </row>
        <row r="59">
          <cell r="L59">
            <v>9</v>
          </cell>
        </row>
        <row r="60">
          <cell r="L60">
            <v>9</v>
          </cell>
        </row>
        <row r="61">
          <cell r="L61">
            <v>9</v>
          </cell>
        </row>
        <row r="62">
          <cell r="L62">
            <v>9</v>
          </cell>
        </row>
        <row r="63">
          <cell r="L63">
            <v>9</v>
          </cell>
        </row>
        <row r="64">
          <cell r="L64">
            <v>9</v>
          </cell>
        </row>
        <row r="65">
          <cell r="L65">
            <v>9</v>
          </cell>
        </row>
        <row r="66">
          <cell r="L66">
            <v>9</v>
          </cell>
        </row>
        <row r="67">
          <cell r="L67">
            <v>9</v>
          </cell>
        </row>
        <row r="68">
          <cell r="L68">
            <v>9</v>
          </cell>
        </row>
        <row r="69">
          <cell r="L69">
            <v>9</v>
          </cell>
        </row>
        <row r="70">
          <cell r="L70">
            <v>9</v>
          </cell>
        </row>
        <row r="71">
          <cell r="L71">
            <v>9</v>
          </cell>
        </row>
        <row r="72">
          <cell r="L72">
            <v>9</v>
          </cell>
        </row>
      </sheetData>
      <sheetData sheetId="42"/>
      <sheetData sheetId="43">
        <row r="3">
          <cell r="B3" t="str">
            <v>9-80 место1</v>
          </cell>
          <cell r="E3" t="str">
            <v>Савин Дмитрий</v>
          </cell>
        </row>
        <row r="4">
          <cell r="B4" t="str">
            <v>9-80 место3</v>
          </cell>
          <cell r="E4" t="str">
            <v>Рябцев Павел</v>
          </cell>
        </row>
        <row r="5">
          <cell r="B5" t="str">
            <v>9-80 место4</v>
          </cell>
          <cell r="E5" t="str">
            <v>Голик Елена</v>
          </cell>
        </row>
        <row r="6">
          <cell r="B6" t="str">
            <v>9-80 место5</v>
          </cell>
          <cell r="E6" t="str">
            <v>Юдин Евгений</v>
          </cell>
        </row>
        <row r="7">
          <cell r="B7" t="str">
            <v>9-80 место8</v>
          </cell>
          <cell r="E7" t="str">
            <v>Лыхин Алексей</v>
          </cell>
        </row>
        <row r="8">
          <cell r="B8" t="str">
            <v>9-80 место17</v>
          </cell>
          <cell r="E8" t="str">
            <v>Григорьев Михаил</v>
          </cell>
        </row>
        <row r="9">
          <cell r="B9" t="str">
            <v>9-80 место2</v>
          </cell>
          <cell r="E9" t="str">
            <v>Вихров Денис</v>
          </cell>
        </row>
        <row r="10">
          <cell r="B10" t="str">
            <v>9-80 место6</v>
          </cell>
          <cell r="E10" t="str">
            <v>Шериев Альберт</v>
          </cell>
        </row>
        <row r="11">
          <cell r="B11" t="str">
            <v>9-80 место7</v>
          </cell>
          <cell r="E11" t="str">
            <v>Комаров Евгений</v>
          </cell>
        </row>
        <row r="12">
          <cell r="B12" t="str">
            <v>9-80 место9</v>
          </cell>
          <cell r="E12" t="str">
            <v>Лебедев Евгений</v>
          </cell>
        </row>
        <row r="13">
          <cell r="B13" t="str">
            <v>9-80 место12</v>
          </cell>
          <cell r="E13" t="str">
            <v>Осетров Олег</v>
          </cell>
        </row>
        <row r="14">
          <cell r="B14" t="str">
            <v>9-80 место22</v>
          </cell>
          <cell r="E14" t="str">
            <v>Мельников Михаил</v>
          </cell>
        </row>
        <row r="15">
          <cell r="B15" t="str">
            <v>9-80 место23</v>
          </cell>
          <cell r="E15" t="str">
            <v>Давыдов Дмитрий</v>
          </cell>
        </row>
        <row r="16">
          <cell r="B16" t="str">
            <v>9-80 место27</v>
          </cell>
          <cell r="E16" t="str">
            <v>Назаркин Анатолий</v>
          </cell>
        </row>
        <row r="17">
          <cell r="B17" t="str">
            <v>9-80 место24</v>
          </cell>
          <cell r="E17" t="str">
            <v>Гуламов Абдурашид</v>
          </cell>
        </row>
        <row r="18">
          <cell r="B18" t="str">
            <v>9-80 место34</v>
          </cell>
          <cell r="E18" t="str">
            <v>Давыдов Евгений</v>
          </cell>
        </row>
        <row r="19">
          <cell r="B19" t="str">
            <v>9-80 место36</v>
          </cell>
          <cell r="E19" t="str">
            <v>Воронов Юрий</v>
          </cell>
        </row>
        <row r="20">
          <cell r="B20" t="str">
            <v>9-80 место39</v>
          </cell>
          <cell r="E20" t="str">
            <v>Николаев Игорь</v>
          </cell>
        </row>
        <row r="21">
          <cell r="B21" t="str">
            <v>9-80 место44</v>
          </cell>
          <cell r="E21" t="str">
            <v>Подгорный Дмитрий</v>
          </cell>
        </row>
        <row r="22">
          <cell r="B22" t="str">
            <v>9-80 место54</v>
          </cell>
          <cell r="E22" t="str">
            <v>Зудин Виктор</v>
          </cell>
        </row>
        <row r="23">
          <cell r="B23" t="str">
            <v>9-80 место14</v>
          </cell>
          <cell r="E23" t="str">
            <v xml:space="preserve">Губский Александр </v>
          </cell>
        </row>
        <row r="24">
          <cell r="B24" t="str">
            <v>9-80 место20</v>
          </cell>
          <cell r="E24" t="str">
            <v>Алексей Зурабиани</v>
          </cell>
        </row>
        <row r="25">
          <cell r="B25" t="str">
            <v>9-80 место25</v>
          </cell>
          <cell r="E25" t="str">
            <v>Алимов Александр</v>
          </cell>
        </row>
        <row r="26">
          <cell r="B26" t="str">
            <v>9-80 место29</v>
          </cell>
          <cell r="E26" t="str">
            <v>Кирияк Петр</v>
          </cell>
        </row>
        <row r="27">
          <cell r="B27" t="str">
            <v>9-80 место55</v>
          </cell>
          <cell r="E27" t="str">
            <v>Рыбаков Андрей</v>
          </cell>
        </row>
        <row r="28">
          <cell r="B28" t="str">
            <v>9-80 место57</v>
          </cell>
          <cell r="E28" t="str">
            <v>Дмитрий Ли</v>
          </cell>
        </row>
        <row r="29">
          <cell r="B29" t="str">
            <v>9-80 место62</v>
          </cell>
          <cell r="E29" t="str">
            <v>Ем Александр</v>
          </cell>
        </row>
        <row r="30">
          <cell r="B30" t="str">
            <v>9-80 место26</v>
          </cell>
          <cell r="E30" t="str">
            <v>Ермоленко Владислав</v>
          </cell>
        </row>
        <row r="31">
          <cell r="B31" t="str">
            <v>9-80 место33</v>
          </cell>
          <cell r="E31" t="str">
            <v>Меус Константин</v>
          </cell>
        </row>
        <row r="32">
          <cell r="B32" t="str">
            <v>9-80 место35</v>
          </cell>
          <cell r="E32" t="str">
            <v>Бурихин Илья</v>
          </cell>
        </row>
        <row r="33">
          <cell r="B33" t="str">
            <v>9-80 место42</v>
          </cell>
          <cell r="E33" t="str">
            <v>Алексеев Алексей</v>
          </cell>
        </row>
        <row r="34">
          <cell r="B34" t="str">
            <v>9-80 место45</v>
          </cell>
          <cell r="E34" t="str">
            <v>Чекмарев Илья</v>
          </cell>
        </row>
        <row r="35">
          <cell r="B35" t="str">
            <v>9-80 место48</v>
          </cell>
          <cell r="E35" t="str">
            <v>Дацюк Николай</v>
          </cell>
        </row>
        <row r="36">
          <cell r="B36" t="str">
            <v>9-80 место58</v>
          </cell>
          <cell r="E36" t="str">
            <v>Ким Сергей</v>
          </cell>
        </row>
        <row r="37">
          <cell r="B37" t="str">
            <v>9-80 место10</v>
          </cell>
          <cell r="E37" t="str">
            <v>Мангилев Михаил</v>
          </cell>
        </row>
        <row r="38">
          <cell r="B38" t="str">
            <v>9-80 место15</v>
          </cell>
          <cell r="E38" t="str">
            <v>Шакиров Нурлан</v>
          </cell>
        </row>
        <row r="39">
          <cell r="B39" t="str">
            <v>9-80 место30</v>
          </cell>
          <cell r="E39" t="str">
            <v>Свинцов Борис</v>
          </cell>
        </row>
        <row r="40">
          <cell r="B40" t="str">
            <v>9-80 место31</v>
          </cell>
          <cell r="E40" t="str">
            <v>Жданов Сергей</v>
          </cell>
        </row>
        <row r="41">
          <cell r="B41" t="str">
            <v>9-80 место47</v>
          </cell>
          <cell r="E41" t="str">
            <v>Кулик Александр</v>
          </cell>
        </row>
        <row r="42">
          <cell r="B42" t="str">
            <v>9-80 место56</v>
          </cell>
          <cell r="E42" t="str">
            <v>Мухин Виталий</v>
          </cell>
        </row>
        <row r="43">
          <cell r="B43" t="str">
            <v>9-80 место61</v>
          </cell>
          <cell r="E43" t="str">
            <v>Галкин Дмитрий</v>
          </cell>
        </row>
        <row r="44">
          <cell r="B44" t="str">
            <v>9-80 место11</v>
          </cell>
          <cell r="E44" t="str">
            <v>Дулепов Роман</v>
          </cell>
        </row>
        <row r="45">
          <cell r="B45" t="str">
            <v>9-80 место28</v>
          </cell>
          <cell r="E45" t="str">
            <v>Смирнов Виктор</v>
          </cell>
        </row>
        <row r="46">
          <cell r="B46" t="str">
            <v>9-80 место38</v>
          </cell>
          <cell r="E46" t="str">
            <v>Гашинов Денис</v>
          </cell>
        </row>
        <row r="47">
          <cell r="B47" t="str">
            <v>9-80 место43</v>
          </cell>
          <cell r="E47" t="str">
            <v>Четвертаков Михаил</v>
          </cell>
        </row>
        <row r="48">
          <cell r="B48" t="str">
            <v>9-80 место46</v>
          </cell>
          <cell r="E48" t="str">
            <v>Рогозин Виктор</v>
          </cell>
        </row>
        <row r="49">
          <cell r="B49" t="str">
            <v>9-80 место51</v>
          </cell>
          <cell r="E49" t="str">
            <v>Бабакин Кирилл</v>
          </cell>
        </row>
        <row r="50">
          <cell r="B50" t="str">
            <v>9-80 место50</v>
          </cell>
          <cell r="E50" t="str">
            <v>Кыдырмаев Бакытбек</v>
          </cell>
        </row>
        <row r="51">
          <cell r="B51" t="str">
            <v>9-80 место16</v>
          </cell>
          <cell r="E51" t="str">
            <v>Сусузов Махмут</v>
          </cell>
        </row>
        <row r="52">
          <cell r="B52" t="str">
            <v>9-80 место21</v>
          </cell>
          <cell r="E52" t="str">
            <v>Косьянов Александр</v>
          </cell>
        </row>
        <row r="53">
          <cell r="B53" t="str">
            <v>9-80 место32</v>
          </cell>
          <cell r="E53" t="str">
            <v>Шеповалов Аким</v>
          </cell>
        </row>
        <row r="54">
          <cell r="B54" t="str">
            <v>9-80 место41</v>
          </cell>
          <cell r="E54" t="str">
            <v>Юновидов Александр</v>
          </cell>
        </row>
        <row r="55">
          <cell r="B55" t="str">
            <v>9-80 место40</v>
          </cell>
          <cell r="E55" t="str">
            <v>Тюпин Кирилл</v>
          </cell>
        </row>
        <row r="56">
          <cell r="B56" t="str">
            <v>9-80 место52</v>
          </cell>
          <cell r="E56" t="str">
            <v>Востриков Александр</v>
          </cell>
        </row>
        <row r="57">
          <cell r="B57" t="str">
            <v>9-80 место60</v>
          </cell>
          <cell r="E57" t="str">
            <v>Больбит Алексей</v>
          </cell>
        </row>
        <row r="58">
          <cell r="B58" t="str">
            <v>9-80 место13</v>
          </cell>
          <cell r="E58" t="str">
            <v>Борилов Дмитрий</v>
          </cell>
        </row>
        <row r="59">
          <cell r="B59" t="str">
            <v>9-80 место18</v>
          </cell>
          <cell r="E59" t="str">
            <v>Васильев Денис</v>
          </cell>
        </row>
        <row r="60">
          <cell r="B60" t="str">
            <v>9-80 место19</v>
          </cell>
          <cell r="E60" t="str">
            <v>Бурцев Андрей</v>
          </cell>
        </row>
        <row r="61">
          <cell r="B61" t="str">
            <v>9-80 место37</v>
          </cell>
          <cell r="E61" t="str">
            <v>Высоцкий Александр</v>
          </cell>
        </row>
        <row r="62">
          <cell r="B62" t="str">
            <v>9-80 место49</v>
          </cell>
          <cell r="E62" t="str">
            <v>Ласкаржевский Николай</v>
          </cell>
        </row>
        <row r="63">
          <cell r="B63" t="str">
            <v>9-80 место53</v>
          </cell>
          <cell r="E63" t="str">
            <v>Гуцаев Казбек</v>
          </cell>
        </row>
        <row r="64">
          <cell r="B64" t="str">
            <v>9-80 место59</v>
          </cell>
          <cell r="E64" t="str">
            <v>Фролов Сергей</v>
          </cell>
        </row>
      </sheetData>
      <sheetData sheetId="44">
        <row r="3">
          <cell r="B3" t="str">
            <v>м 5-81</v>
          </cell>
          <cell r="E3" t="str">
            <v>Игорь Желтов</v>
          </cell>
        </row>
        <row r="4">
          <cell r="B4" t="str">
            <v>м 5-83</v>
          </cell>
          <cell r="E4" t="str">
            <v>Портнов Алексей</v>
          </cell>
        </row>
        <row r="5">
          <cell r="B5" t="str">
            <v>м 5-82</v>
          </cell>
          <cell r="E5" t="str">
            <v>Кабанов Иван</v>
          </cell>
        </row>
        <row r="6">
          <cell r="B6" t="str">
            <v>м 5-84</v>
          </cell>
          <cell r="E6" t="str">
            <v>Сердюк Владимир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zoomScale="70" zoomScaleNormal="70" workbookViewId="0">
      <selection activeCell="O7" sqref="O7:Z41"/>
    </sheetView>
  </sheetViews>
  <sheetFormatPr defaultRowHeight="15" x14ac:dyDescent="0.25"/>
  <cols>
    <col min="3" max="3" width="22.140625" bestFit="1" customWidth="1"/>
    <col min="11" max="11" width="1.5703125" bestFit="1" customWidth="1"/>
    <col min="12" max="12" width="5.140625" customWidth="1"/>
    <col min="13" max="13" width="8.85546875" customWidth="1"/>
    <col min="14" max="14" width="4.5703125" customWidth="1"/>
    <col min="16" max="16" width="22.28515625" bestFit="1" customWidth="1"/>
    <col min="24" max="24" width="1.5703125" bestFit="1" customWidth="1"/>
    <col min="25" max="25" width="5.85546875" customWidth="1"/>
  </cols>
  <sheetData>
    <row r="1" spans="1:27" x14ac:dyDescent="0.25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"/>
    </row>
    <row r="2" spans="1:27" x14ac:dyDescent="0.25">
      <c r="A2" s="1"/>
      <c r="B2" s="1"/>
      <c r="C2" s="1" t="s">
        <v>1</v>
      </c>
      <c r="D2" s="20" t="s">
        <v>2</v>
      </c>
      <c r="E2" s="20"/>
      <c r="F2" s="20"/>
      <c r="G2" s="20"/>
      <c r="H2" s="20"/>
      <c r="I2" s="20"/>
      <c r="J2" s="20"/>
      <c r="K2" s="20"/>
      <c r="L2" s="20"/>
      <c r="M2" s="20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1"/>
    </row>
    <row r="3" spans="1:27" x14ac:dyDescent="0.25">
      <c r="A3" s="1"/>
      <c r="B3" s="1"/>
      <c r="C3" s="1" t="s">
        <v>3</v>
      </c>
      <c r="D3" s="20" t="s">
        <v>4</v>
      </c>
      <c r="E3" s="20"/>
      <c r="F3" s="20"/>
      <c r="G3" s="20"/>
      <c r="H3" s="20"/>
      <c r="I3" s="20"/>
      <c r="J3" s="20"/>
      <c r="K3" s="20"/>
      <c r="L3" s="20"/>
      <c r="M3" s="20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1"/>
    </row>
    <row r="4" spans="1:27" x14ac:dyDescent="0.25">
      <c r="A4" s="1"/>
      <c r="B4" s="1"/>
      <c r="C4" s="1" t="s">
        <v>5</v>
      </c>
      <c r="D4" s="20" t="s">
        <v>6</v>
      </c>
      <c r="E4" s="20"/>
      <c r="F4" s="20"/>
      <c r="G4" s="20"/>
      <c r="H4" s="20"/>
      <c r="I4" s="20"/>
      <c r="J4" s="20"/>
      <c r="K4" s="20"/>
      <c r="L4" s="20"/>
      <c r="M4" s="20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1"/>
    </row>
    <row r="5" spans="1:27" s="28" customFormat="1" x14ac:dyDescent="0.25">
      <c r="A5" s="22"/>
      <c r="B5" s="22"/>
      <c r="C5" s="22"/>
      <c r="D5" s="23"/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4" t="s">
        <v>12</v>
      </c>
      <c r="K5" s="22"/>
      <c r="L5" s="25" t="s">
        <v>13</v>
      </c>
      <c r="M5" s="26"/>
      <c r="N5" s="26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7"/>
      <c r="AA5" s="22"/>
    </row>
    <row r="6" spans="1:27" ht="30" x14ac:dyDescent="0.25">
      <c r="A6" s="1"/>
      <c r="B6" s="5" t="s">
        <v>14</v>
      </c>
      <c r="C6" s="6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21" t="s">
        <v>22</v>
      </c>
      <c r="K6" s="21"/>
      <c r="L6" s="21"/>
      <c r="M6" s="7" t="s">
        <v>23</v>
      </c>
      <c r="N6" s="7"/>
      <c r="O6" s="1"/>
      <c r="P6" s="6" t="s">
        <v>15</v>
      </c>
      <c r="Q6" s="7" t="s">
        <v>16</v>
      </c>
      <c r="R6" s="7" t="s">
        <v>17</v>
      </c>
      <c r="S6" s="7" t="s">
        <v>18</v>
      </c>
      <c r="T6" s="7" t="s">
        <v>19</v>
      </c>
      <c r="U6" s="7" t="s">
        <v>20</v>
      </c>
      <c r="V6" s="7" t="s">
        <v>21</v>
      </c>
      <c r="W6" s="21" t="s">
        <v>22</v>
      </c>
      <c r="X6" s="21"/>
      <c r="Y6" s="21"/>
      <c r="Z6" s="8" t="s">
        <v>23</v>
      </c>
      <c r="AA6" s="1"/>
    </row>
    <row r="7" spans="1:27" ht="14.65" x14ac:dyDescent="0.4">
      <c r="A7" s="1"/>
      <c r="B7" s="9">
        <v>1</v>
      </c>
      <c r="C7" s="9" t="str">
        <f>IF('[1]Ведение Плэй Офф'!AA46&lt;'[1]Ведение Плэй Офф'!AC46,'[1]Ведение Плэй Офф'!S46,IF('[1]Ведение Плэй Офф'!AA46&gt;'[1]Ведение Плэй Офф'!AC46,'[1]Ведение Плэй Офф'!G46,IF(AND('[1]Ведение Плэй Офф'!AA46="",'[1]Ведение Плэй Офф'!AC46=""),"",1)))</f>
        <v>Полонский Роман</v>
      </c>
      <c r="D7" s="10">
        <f>SUM(E7:I7)</f>
        <v>12</v>
      </c>
      <c r="E7" s="10">
        <f>VLOOKUP($C7,'[1]Общий рейтинг с Плэй офф'!$E:$AH,MATCH(E$5,'[1]Общий рейтинг с Плэй офф'!$E2:$AH2,0),0)</f>
        <v>9</v>
      </c>
      <c r="F7" s="10">
        <f>VLOOKUP($C7,'[1]Общий рейтинг с Плэй офф'!$E:$AH,MATCH(F$5,'[1]Общий рейтинг с Плэй офф'!$E2:$AH2,0),0)</f>
        <v>1</v>
      </c>
      <c r="G7" s="10">
        <f>VLOOKUP($C7,'[1]Общий рейтинг с Плэй офф'!$E:$AH,MATCH(G$5,'[1]Общий рейтинг с Плэй офф'!$E2:$AH2,0),0)</f>
        <v>0</v>
      </c>
      <c r="H7" s="10">
        <f>VLOOKUP($C7,'[1]Общий рейтинг с Плэй офф'!$E:$AH,MATCH(H$5,'[1]Общий рейтинг с Плэй офф'!$E2:$AH2,0),0)</f>
        <v>2</v>
      </c>
      <c r="I7" s="10">
        <f>VLOOKUP($C7,'[1]Общий рейтинг с Плэй офф'!$E:$AH,MATCH(I$5,'[1]Общий рейтинг с Плэй офф'!$E2:$AH2,0),0)</f>
        <v>0</v>
      </c>
      <c r="J7" s="11">
        <f>VLOOKUP($C7,'[1]Общий рейтинг с Плэй офф'!$E:$AH,MATCH(J$5,'[1]Общий рейтинг с Плэй офф'!$E2:$AH2,0),0)</f>
        <v>36</v>
      </c>
      <c r="K7" s="9" t="s">
        <v>24</v>
      </c>
      <c r="L7" s="12">
        <f>VLOOKUP($C7,'[1]Общий рейтинг с Плэй офф'!$E:$AH,MATCH(L$5,'[1]Общий рейтинг с Плэй офф'!$E2:$AH2,0),0)</f>
        <v>16</v>
      </c>
      <c r="M7" s="13">
        <f>E7*3+G7*1.5+H7</f>
        <v>29</v>
      </c>
      <c r="N7" s="4">
        <v>28</v>
      </c>
      <c r="O7" s="1">
        <v>36</v>
      </c>
      <c r="P7" s="1" t="str">
        <f>VLOOKUP($A$15&amp;N7,'[1]Итог протокол 9-80 место'!$B$3:$E$786,4,0)</f>
        <v>Смирнов Виктор</v>
      </c>
      <c r="Q7" s="2">
        <f>'[1]РЕЙТИНГ Спортсменов'!L38</f>
        <v>9</v>
      </c>
      <c r="R7" s="2">
        <f>VLOOKUP(P7,'[1]Общий рейтинг с Плэй офф'!$E:$V,MATCH($E$5,'[1]Общий рейтинг с Плэй офф'!$E$2:$V$2,0),0)</f>
        <v>3</v>
      </c>
      <c r="S7" s="2">
        <f>VLOOKUP(P7,'[1]Общий рейтинг с Плэй офф'!$E:$V,MATCH($F$5,'[1]Общий рейтинг с Плэй офф'!$E$2:$V$2,0),0)</f>
        <v>1</v>
      </c>
      <c r="T7" s="2">
        <f>VLOOKUP(P7,'[1]Общий рейтинг с Плэй офф'!$E:$V,MATCH($G$5,'[1]Общий рейтинг с Плэй офф'!$E$2:$V$2,0),0)</f>
        <v>0</v>
      </c>
      <c r="U7" s="2">
        <f>VLOOKUP(P7,'[1]Общий рейтинг с Плэй офф'!$E:$V,MATCH($H$5,'[1]Общий рейтинг с Плэй офф'!$E$2:$V$2,0),0)</f>
        <v>5</v>
      </c>
      <c r="V7" s="2">
        <f>VLOOKUP(P7,'[1]Общий рейтинг с Плэй офф'!$E:$V,MATCH($I$5,'[1]Общий рейтинг с Плэй офф'!$E$2:$V$2,0),0)</f>
        <v>0</v>
      </c>
      <c r="W7" s="14">
        <f>VLOOKUP(P7,'[1]Общий рейтинг с Плэй офф'!$E:$V,MATCH($J$5,'[1]Общий рейтинг с Плэй офф'!$E$2:$V$2,0),0)</f>
        <v>13</v>
      </c>
      <c r="X7" s="9" t="s">
        <v>24</v>
      </c>
      <c r="Y7" s="15">
        <f>VLOOKUP(P7,'[1]Общий рейтинг с Плэй офф'!$E:$V,MATCH($L$5,'[1]Общий рейтинг с Плэй офф'!$E$2:$V$2,0),0)</f>
        <v>23</v>
      </c>
      <c r="Z7" s="16">
        <f t="shared" ref="Z7:Z41" si="0">R7*3+T7*1.5+U7</f>
        <v>14</v>
      </c>
      <c r="AA7" s="1"/>
    </row>
    <row r="8" spans="1:27" ht="14.65" x14ac:dyDescent="0.4">
      <c r="A8" s="1"/>
      <c r="B8" s="9">
        <v>2</v>
      </c>
      <c r="C8" s="9" t="str">
        <f>IF('[1]Ведение Плэй Офф'!AA46&gt;'[1]Ведение Плэй Офф'!AC46,'[1]Ведение Плэй Офф'!S46,IF('[1]Ведение Плэй Офф'!AA46&lt;'[1]Ведение Плэй Офф'!AC46,'[1]Ведение Плэй Офф'!G46,IF(AND('[1]Ведение Плэй Офф'!AA46="",'[1]Ведение Плэй Офф'!AC46=""),"",1)))</f>
        <v>Ушуров Камиль</v>
      </c>
      <c r="D8" s="10">
        <f t="shared" ref="D8:D14" si="1">SUM(E8:I8)</f>
        <v>12</v>
      </c>
      <c r="E8" s="10">
        <f>VLOOKUP($C8,'[1]Общий рейтинг с Плэй офф'!$E:$AH,MATCH(E$5,'[1]Общий рейтинг с Плэй офф'!$E2:$AH2,0),0)</f>
        <v>8</v>
      </c>
      <c r="F8" s="10">
        <f>VLOOKUP($C8,'[1]Общий рейтинг с Плэй офф'!$E:$AH,MATCH(F$5,'[1]Общий рейтинг с Плэй офф'!$E2:$AH2,0),0)</f>
        <v>1</v>
      </c>
      <c r="G8" s="10">
        <f>VLOOKUP($C8,'[1]Общий рейтинг с Плэй офф'!$E:$AH,MATCH(G$5,'[1]Общий рейтинг с Плэй офф'!$E2:$AH2,0),0)</f>
        <v>0</v>
      </c>
      <c r="H8" s="10">
        <f>VLOOKUP($C8,'[1]Общий рейтинг с Плэй офф'!$E:$AH,MATCH(H$5,'[1]Общий рейтинг с Плэй офф'!$E2:$AH2,0),0)</f>
        <v>3</v>
      </c>
      <c r="I8" s="10">
        <f>VLOOKUP($C8,'[1]Общий рейтинг с Плэй офф'!$E:$AH,MATCH(I$5,'[1]Общий рейтинг с Плэй офф'!$E2:$AH2,0),0)</f>
        <v>0</v>
      </c>
      <c r="J8" s="11">
        <f>VLOOKUP($C8,'[1]Общий рейтинг с Плэй офф'!$E:$AH,MATCH(J$5,'[1]Общий рейтинг с Плэй офф'!$E2:$AH2,0),0)</f>
        <v>30</v>
      </c>
      <c r="K8" s="9" t="s">
        <v>24</v>
      </c>
      <c r="L8" s="12">
        <f>VLOOKUP($C8,'[1]Общий рейтинг с Плэй офф'!$E:$AH,MATCH(L$5,'[1]Общий рейтинг с Плэй офф'!$E2:$AH2,0),0)</f>
        <v>18</v>
      </c>
      <c r="M8" s="13">
        <f t="shared" ref="M8:M14" si="2">E8*3+G8*1.5+H8</f>
        <v>27</v>
      </c>
      <c r="N8" s="4">
        <v>29</v>
      </c>
      <c r="O8" s="1">
        <v>37</v>
      </c>
      <c r="P8" s="1" t="str">
        <f>VLOOKUP($A$15&amp;N8,'[1]Итог протокол 9-80 место'!$B$3:$E$786,4,0)</f>
        <v>Кирияк Петр</v>
      </c>
      <c r="Q8" s="2">
        <f>'[1]РЕЙТИНГ Спортсменов'!L39</f>
        <v>9</v>
      </c>
      <c r="R8" s="2">
        <f>VLOOKUP(P8,'[1]Общий рейтинг с Плэй офф'!$E:$V,MATCH($E$5,'[1]Общий рейтинг с Плэй офф'!$E$2:$V$2,0),0)</f>
        <v>3</v>
      </c>
      <c r="S8" s="2">
        <f>VLOOKUP(P8,'[1]Общий рейтинг с Плэй офф'!$E:$V,MATCH($F$5,'[1]Общий рейтинг с Плэй офф'!$E$2:$V$2,0),0)</f>
        <v>1</v>
      </c>
      <c r="T8" s="2">
        <f>VLOOKUP(P8,'[1]Общий рейтинг с Плэй офф'!$E:$V,MATCH($G$5,'[1]Общий рейтинг с Плэй офф'!$E$2:$V$2,0),0)</f>
        <v>1</v>
      </c>
      <c r="U8" s="2">
        <f>VLOOKUP(P8,'[1]Общий рейтинг с Плэй офф'!$E:$V,MATCH($H$5,'[1]Общий рейтинг с Плэй офф'!$E$2:$V$2,0),0)</f>
        <v>3</v>
      </c>
      <c r="V8" s="2">
        <f>VLOOKUP(P8,'[1]Общий рейтинг с Плэй офф'!$E:$V,MATCH($I$5,'[1]Общий рейтинг с Плэй офф'!$E$2:$V$2,0),0)</f>
        <v>1</v>
      </c>
      <c r="W8" s="14">
        <f>VLOOKUP(P8,'[1]Общий рейтинг с Плэй офф'!$E:$V,MATCH($J$5,'[1]Общий рейтинг с Плэй офф'!$E$2:$V$2,0),0)</f>
        <v>21</v>
      </c>
      <c r="X8" s="9" t="s">
        <v>24</v>
      </c>
      <c r="Y8" s="15">
        <f>VLOOKUP(P8,'[1]Общий рейтинг с Плэй офф'!$E:$V,MATCH($L$5,'[1]Общий рейтинг с Плэй офф'!$E$2:$V$2,0),0)</f>
        <v>21</v>
      </c>
      <c r="Z8" s="16">
        <f t="shared" si="0"/>
        <v>13.5</v>
      </c>
      <c r="AA8" s="1"/>
    </row>
    <row r="9" spans="1:27" ht="14.65" x14ac:dyDescent="0.4">
      <c r="A9" s="1"/>
      <c r="B9" s="9">
        <v>3</v>
      </c>
      <c r="C9" s="9" t="str">
        <f>IF('[1]Ведение Плэй Офф'!AA43&lt;'[1]Ведение Плэй Офф'!AC43,'[1]Ведение Плэй Офф'!S43,IF('[1]Ведение Плэй Офф'!AA43&gt;'[1]Ведение Плэй Офф'!AC43,'[1]Ведение Плэй Офф'!G43,IF(AND('[1]Ведение Плэй Офф'!AA43="",'[1]Ведение Плэй Офф'!AC43=""),"",1)))</f>
        <v>Сипцов Юрий</v>
      </c>
      <c r="D9" s="10">
        <f t="shared" si="1"/>
        <v>12</v>
      </c>
      <c r="E9" s="10">
        <f>VLOOKUP($C9,'[1]Общий рейтинг с Плэй офф'!$E:$AH,MATCH(E$5,'[1]Общий рейтинг с Плэй офф'!$E2:$AH2,0),0)</f>
        <v>8</v>
      </c>
      <c r="F9" s="10">
        <f>VLOOKUP($C9,'[1]Общий рейтинг с Плэй офф'!$E:$AH,MATCH(F$5,'[1]Общий рейтинг с Плэй офф'!$E2:$AH2,0),0)</f>
        <v>1</v>
      </c>
      <c r="G9" s="10">
        <f>VLOOKUP($C9,'[1]Общий рейтинг с Плэй офф'!$E:$AH,MATCH(G$5,'[1]Общий рейтинг с Плэй офф'!$E2:$AH2,0),0)</f>
        <v>1</v>
      </c>
      <c r="H9" s="10">
        <f>VLOOKUP($C9,'[1]Общий рейтинг с Плэй офф'!$E:$AH,MATCH(H$5,'[1]Общий рейтинг с Плэй офф'!$E2:$AH2,0),0)</f>
        <v>1</v>
      </c>
      <c r="I9" s="10">
        <f>VLOOKUP($C9,'[1]Общий рейтинг с Плэй офф'!$E:$AH,MATCH(I$5,'[1]Общий рейтинг с Плэй офф'!$E2:$AH2,0),0)</f>
        <v>1</v>
      </c>
      <c r="J9" s="11">
        <f>VLOOKUP($C9,'[1]Общий рейтинг с Плэй офф'!$E:$AH,MATCH(J$5,'[1]Общий рейтинг с Плэй офф'!$E2:$AH2,0),0)</f>
        <v>37</v>
      </c>
      <c r="K9" s="9" t="s">
        <v>24</v>
      </c>
      <c r="L9" s="12">
        <f>VLOOKUP($C9,'[1]Общий рейтинг с Плэй офф'!$E:$AH,MATCH(L$5,'[1]Общий рейтинг с Плэй офф'!$E2:$AH2,0),0)</f>
        <v>21</v>
      </c>
      <c r="M9" s="13">
        <f t="shared" si="2"/>
        <v>26.5</v>
      </c>
      <c r="N9" s="4">
        <v>30</v>
      </c>
      <c r="O9" s="1">
        <v>38</v>
      </c>
      <c r="P9" s="1" t="str">
        <f>VLOOKUP($A$15&amp;N9,'[1]Итог протокол 9-80 место'!$B$3:$E$786,4,0)</f>
        <v>Свинцов Борис</v>
      </c>
      <c r="Q9" s="2">
        <f>'[1]РЕЙТИНГ Спортсменов'!L40</f>
        <v>9</v>
      </c>
      <c r="R9" s="2">
        <f>VLOOKUP(P9,'[1]Общий рейтинг с Плэй офф'!$E:$V,MATCH($E$5,'[1]Общий рейтинг с Плэй офф'!$E$2:$V$2,0),0)</f>
        <v>3</v>
      </c>
      <c r="S9" s="2">
        <f>VLOOKUP(P9,'[1]Общий рейтинг с Плэй офф'!$E:$V,MATCH($F$5,'[1]Общий рейтинг с Плэй офф'!$E$2:$V$2,0),0)</f>
        <v>1</v>
      </c>
      <c r="T9" s="2">
        <f>VLOOKUP(P9,'[1]Общий рейтинг с Плэй офф'!$E:$V,MATCH($G$5,'[1]Общий рейтинг с Плэй офф'!$E$2:$V$2,0),0)</f>
        <v>1</v>
      </c>
      <c r="U9" s="2">
        <f>VLOOKUP(P9,'[1]Общий рейтинг с Плэй офф'!$E:$V,MATCH($H$5,'[1]Общий рейтинг с Плэй офф'!$E$2:$V$2,0),0)</f>
        <v>3</v>
      </c>
      <c r="V9" s="2">
        <f>VLOOKUP(P9,'[1]Общий рейтинг с Плэй офф'!$E:$V,MATCH($I$5,'[1]Общий рейтинг с Плэй офф'!$E$2:$V$2,0),0)</f>
        <v>1</v>
      </c>
      <c r="W9" s="14">
        <f>VLOOKUP(P9,'[1]Общий рейтинг с Плэй офф'!$E:$V,MATCH($J$5,'[1]Общий рейтинг с Плэй офф'!$E$2:$V$2,0),0)</f>
        <v>20</v>
      </c>
      <c r="X9" s="9" t="s">
        <v>24</v>
      </c>
      <c r="Y9" s="15">
        <f>VLOOKUP(P9,'[1]Общий рейтинг с Плэй офф'!$E:$V,MATCH($L$5,'[1]Общий рейтинг с Плэй офф'!$E$2:$V$2,0),0)</f>
        <v>20</v>
      </c>
      <c r="Z9" s="16">
        <f t="shared" si="0"/>
        <v>13.5</v>
      </c>
      <c r="AA9" s="1"/>
    </row>
    <row r="10" spans="1:27" ht="14.65" x14ac:dyDescent="0.4">
      <c r="A10" s="1"/>
      <c r="B10" s="1">
        <v>4</v>
      </c>
      <c r="C10" s="1" t="str">
        <f>IF('[1]Ведение Плэй Офф'!AA43&gt;'[1]Ведение Плэй Офф'!AC43,'[1]Ведение Плэй Офф'!S43,IF('[1]Ведение Плэй Офф'!AA43&lt;'[1]Ведение Плэй Офф'!AC43,'[1]Ведение Плэй Офф'!G43,IF(AND('[1]Ведение Плэй Офф'!AA43="",'[1]Ведение Плэй Офф'!AC43=""),"",1)))</f>
        <v>Цвинтарный Вячеслав</v>
      </c>
      <c r="D10" s="2">
        <f t="shared" si="1"/>
        <v>12</v>
      </c>
      <c r="E10" s="2">
        <f>VLOOKUP($C10,'[1]Общий рейтинг с Плэй офф'!$E:$AH,MATCH(E$5,'[1]Общий рейтинг с Плэй офф'!$E2:$AH2,0),0)</f>
        <v>7</v>
      </c>
      <c r="F10" s="2">
        <f>VLOOKUP($C10,'[1]Общий рейтинг с Плэй офф'!$E:$AH,MATCH(F$5,'[1]Общий рейтинг с Плэй офф'!$E2:$AH2,0),0)</f>
        <v>1</v>
      </c>
      <c r="G10" s="2">
        <f>VLOOKUP($C10,'[1]Общий рейтинг с Плэй офф'!$E:$AH,MATCH(G$5,'[1]Общий рейтинг с Плэй офф'!$E2:$AH2,0),0)</f>
        <v>1</v>
      </c>
      <c r="H10" s="2">
        <f>VLOOKUP($C10,'[1]Общий рейтинг с Плэй офф'!$E:$AH,MATCH(H$5,'[1]Общий рейтинг с Плэй офф'!$E2:$AH2,0),0)</f>
        <v>3</v>
      </c>
      <c r="I10" s="2">
        <f>VLOOKUP($C10,'[1]Общий рейтинг с Плэй офф'!$E:$AH,MATCH(I$5,'[1]Общий рейтинг с Плэй офф'!$E2:$AH2,0),0)</f>
        <v>0</v>
      </c>
      <c r="J10" s="14">
        <f>VLOOKUP($C10,'[1]Общий рейтинг с Плэй офф'!$E:$AH,MATCH(J$5,'[1]Общий рейтинг с Плэй офф'!$E2:$AH2,0),0)</f>
        <v>32</v>
      </c>
      <c r="K10" s="1" t="s">
        <v>24</v>
      </c>
      <c r="L10" s="15">
        <f>VLOOKUP($C10,'[1]Общий рейтинг с Плэй офф'!$E:$AH,MATCH(L$5,'[1]Общий рейтинг с Плэй офф'!$E2:$AH2,0),0)</f>
        <v>22</v>
      </c>
      <c r="M10" s="17">
        <f t="shared" si="2"/>
        <v>25.5</v>
      </c>
      <c r="N10" s="4">
        <v>31</v>
      </c>
      <c r="O10" s="1">
        <v>39</v>
      </c>
      <c r="P10" s="1" t="str">
        <f>VLOOKUP($A$15&amp;N10,'[1]Итог протокол 9-80 место'!$B$3:$E$786,4,0)</f>
        <v>Жданов Сергей</v>
      </c>
      <c r="Q10" s="2">
        <f>'[1]РЕЙТИНГ Спортсменов'!L41</f>
        <v>9</v>
      </c>
      <c r="R10" s="2">
        <f>VLOOKUP(P10,'[1]Общий рейтинг с Плэй офф'!$E:$V,MATCH($E$5,'[1]Общий рейтинг с Плэй офф'!$E$2:$V$2,0),0)</f>
        <v>3</v>
      </c>
      <c r="S10" s="2">
        <f>VLOOKUP(P10,'[1]Общий рейтинг с Плэй офф'!$E:$V,MATCH($F$5,'[1]Общий рейтинг с Плэй офф'!$E$2:$V$2,0),0)</f>
        <v>0</v>
      </c>
      <c r="T10" s="2">
        <f>VLOOKUP(P10,'[1]Общий рейтинг с Плэй офф'!$E:$V,MATCH($G$5,'[1]Общий рейтинг с Плэй офф'!$E$2:$V$2,0),0)</f>
        <v>1</v>
      </c>
      <c r="U10" s="2">
        <f>VLOOKUP(P10,'[1]Общий рейтинг с Плэй офф'!$E:$V,MATCH($H$5,'[1]Общий рейтинг с Плэй офф'!$E$2:$V$2,0),0)</f>
        <v>3</v>
      </c>
      <c r="V10" s="2">
        <f>VLOOKUP(P10,'[1]Общий рейтинг с Плэй офф'!$E:$V,MATCH($I$5,'[1]Общий рейтинг с Плэй офф'!$E$2:$V$2,0),0)</f>
        <v>2</v>
      </c>
      <c r="W10" s="14">
        <f>VLOOKUP(P10,'[1]Общий рейтинг с Плэй офф'!$E:$V,MATCH($J$5,'[1]Общий рейтинг с Плэй офф'!$E$2:$V$2,0),0)</f>
        <v>19</v>
      </c>
      <c r="X10" s="9" t="s">
        <v>24</v>
      </c>
      <c r="Y10" s="15">
        <f>VLOOKUP(P10,'[1]Общий рейтинг с Плэй офф'!$E:$V,MATCH($L$5,'[1]Общий рейтинг с Плэй офф'!$E$2:$V$2,0),0)</f>
        <v>19</v>
      </c>
      <c r="Z10" s="16">
        <f t="shared" si="0"/>
        <v>13.5</v>
      </c>
      <c r="AA10" s="1"/>
    </row>
    <row r="11" spans="1:27" ht="14.65" x14ac:dyDescent="0.4">
      <c r="A11" s="4">
        <v>1</v>
      </c>
      <c r="B11" s="1">
        <v>5</v>
      </c>
      <c r="C11" s="1" t="str">
        <f>VLOOKUP(B6&amp;A11,'[1]Итог протокол 5-8 место'!$B$3:$E$845,4,0)</f>
        <v>Игорь Желтов</v>
      </c>
      <c r="D11" s="2">
        <f t="shared" si="1"/>
        <v>10</v>
      </c>
      <c r="E11" s="2">
        <f>VLOOKUP($C11,'[1]Общий рейтинг с Плэй офф'!$E:$AH,MATCH(E$5,'[1]Общий рейтинг с Плэй офф'!$E2:$AH2,0),0)</f>
        <v>7</v>
      </c>
      <c r="F11" s="2">
        <f>VLOOKUP($C11,'[1]Общий рейтинг с Плэй офф'!$E:$AH,MATCH(F$5,'[1]Общий рейтинг с Плэй офф'!$E2:$AH2,0),0)</f>
        <v>0</v>
      </c>
      <c r="G11" s="2">
        <f>VLOOKUP($C11,'[1]Общий рейтинг с Плэй офф'!$E:$AH,MATCH(G$5,'[1]Общий рейтинг с Плэй офф'!$E2:$AH2,0),0)</f>
        <v>1</v>
      </c>
      <c r="H11" s="2">
        <f>VLOOKUP($C11,'[1]Общий рейтинг с Плэй офф'!$E:$AH,MATCH(H$5,'[1]Общий рейтинг с Плэй офф'!$E2:$AH2,0),0)</f>
        <v>1</v>
      </c>
      <c r="I11" s="2">
        <f>VLOOKUP($C11,'[1]Общий рейтинг с Плэй офф'!$E:$AH,MATCH(I$5,'[1]Общий рейтинг с Плэй офф'!$E2:$AH2,0),0)</f>
        <v>1</v>
      </c>
      <c r="J11" s="14">
        <f>VLOOKUP($C11,'[1]Общий рейтинг с Плэй офф'!$E:$AH,MATCH(J$5,'[1]Общий рейтинг с Плэй офф'!$E2:$AH2,0),0)</f>
        <v>21</v>
      </c>
      <c r="K11" s="1" t="s">
        <v>24</v>
      </c>
      <c r="L11" s="15">
        <f>VLOOKUP($C11,'[1]Общий рейтинг с Плэй офф'!$E:$AH,MATCH(L$5,'[1]Общий рейтинг с Плэй офф'!$E2:$AH2,0),0)</f>
        <v>12</v>
      </c>
      <c r="M11" s="17">
        <f t="shared" si="2"/>
        <v>23.5</v>
      </c>
      <c r="N11" s="4">
        <v>32</v>
      </c>
      <c r="O11" s="1">
        <v>40</v>
      </c>
      <c r="P11" s="1" t="str">
        <f>VLOOKUP($A$15&amp;N11,'[1]Итог протокол 9-80 место'!$B$3:$E$786,4,0)</f>
        <v>Шеповалов Аким</v>
      </c>
      <c r="Q11" s="2">
        <f>'[1]РЕЙТИНГ Спортсменов'!L42</f>
        <v>9</v>
      </c>
      <c r="R11" s="2">
        <f>VLOOKUP(P11,'[1]Общий рейтинг с Плэй офф'!$E:$V,MATCH($E$5,'[1]Общий рейтинг с Плэй офф'!$E$2:$V$2,0),0)</f>
        <v>3</v>
      </c>
      <c r="S11" s="2">
        <f>VLOOKUP(P11,'[1]Общий рейтинг с Плэй офф'!$E:$V,MATCH($F$5,'[1]Общий рейтинг с Плэй офф'!$E$2:$V$2,0),0)</f>
        <v>1</v>
      </c>
      <c r="T11" s="2">
        <f>VLOOKUP(P11,'[1]Общий рейтинг с Плэй офф'!$E:$V,MATCH($G$5,'[1]Общий рейтинг с Плэй офф'!$E$2:$V$2,0),0)</f>
        <v>1</v>
      </c>
      <c r="U11" s="2">
        <f>VLOOKUP(P11,'[1]Общий рейтинг с Плэй офф'!$E:$V,MATCH($H$5,'[1]Общий рейтинг с Плэй офф'!$E$2:$V$2,0),0)</f>
        <v>3</v>
      </c>
      <c r="V11" s="2">
        <f>VLOOKUP(P11,'[1]Общий рейтинг с Плэй офф'!$E:$V,MATCH($I$5,'[1]Общий рейтинг с Плэй офф'!$E$2:$V$2,0),0)</f>
        <v>1</v>
      </c>
      <c r="W11" s="14">
        <f>VLOOKUP(P11,'[1]Общий рейтинг с Плэй офф'!$E:$V,MATCH($J$5,'[1]Общий рейтинг с Плэй офф'!$E$2:$V$2,0),0)</f>
        <v>14</v>
      </c>
      <c r="X11" s="9" t="s">
        <v>24</v>
      </c>
      <c r="Y11" s="15">
        <f>VLOOKUP(P11,'[1]Общий рейтинг с Плэй офф'!$E:$V,MATCH($L$5,'[1]Общий рейтинг с Плэй офф'!$E$2:$V$2,0),0)</f>
        <v>17</v>
      </c>
      <c r="Z11" s="16">
        <f t="shared" si="0"/>
        <v>13.5</v>
      </c>
      <c r="AA11" s="1"/>
    </row>
    <row r="12" spans="1:27" ht="14.65" x14ac:dyDescent="0.4">
      <c r="A12" s="4">
        <v>2</v>
      </c>
      <c r="B12" s="1">
        <v>6</v>
      </c>
      <c r="C12" s="1" t="str">
        <f>VLOOKUP(B6&amp;A12,'[1]Итог протокол 5-8 место'!$B$3:$E$845,4,0)</f>
        <v>Кабанов Иван</v>
      </c>
      <c r="D12" s="2">
        <f t="shared" si="1"/>
        <v>10</v>
      </c>
      <c r="E12" s="2">
        <f>VLOOKUP($C12,'[1]Общий рейтинг с Плэй офф'!$E:$AH,MATCH(E$5,'[1]Общий рейтинг с Плэй офф'!$E2:$AH2,0),0)</f>
        <v>7</v>
      </c>
      <c r="F12" s="2">
        <f>VLOOKUP($C12,'[1]Общий рейтинг с Плэй офф'!$E:$AH,MATCH(F$5,'[1]Общий рейтинг с Плэй офф'!$E2:$AH2,0),0)</f>
        <v>1</v>
      </c>
      <c r="G12" s="2">
        <f>VLOOKUP($C12,'[1]Общий рейтинг с Плэй офф'!$E:$AH,MATCH(G$5,'[1]Общий рейтинг с Плэй офф'!$E2:$AH2,0),0)</f>
        <v>0</v>
      </c>
      <c r="H12" s="2">
        <f>VLOOKUP($C12,'[1]Общий рейтинг с Плэй офф'!$E:$AH,MATCH(H$5,'[1]Общий рейтинг с Плэй офф'!$E2:$AH2,0),0)</f>
        <v>2</v>
      </c>
      <c r="I12" s="2">
        <f>VLOOKUP($C12,'[1]Общий рейтинг с Плэй офф'!$E:$AH,MATCH(I$5,'[1]Общий рейтинг с Плэй офф'!$E2:$AH2,0),0)</f>
        <v>0</v>
      </c>
      <c r="J12" s="14">
        <f>VLOOKUP($C12,'[1]Общий рейтинг с Плэй офф'!$E:$AH,MATCH(J$5,'[1]Общий рейтинг с Плэй офф'!$E2:$AH2,0),0)</f>
        <v>33</v>
      </c>
      <c r="K12" s="1" t="s">
        <v>24</v>
      </c>
      <c r="L12" s="15">
        <f>VLOOKUP($C12,'[1]Общий рейтинг с Плэй офф'!$E:$AH,MATCH(L$5,'[1]Общий рейтинг с Плэй офф'!$E2:$AH2,0),0)</f>
        <v>23</v>
      </c>
      <c r="M12" s="17">
        <f t="shared" si="2"/>
        <v>23</v>
      </c>
      <c r="N12" s="4">
        <v>33</v>
      </c>
      <c r="O12" s="1">
        <v>41</v>
      </c>
      <c r="P12" s="1" t="str">
        <f>VLOOKUP($A$15&amp;N12,'[1]Итог протокол 9-80 место'!$B$3:$E$786,4,0)</f>
        <v>Меус Константин</v>
      </c>
      <c r="Q12" s="2">
        <f>'[1]РЕЙТИНГ Спортсменов'!L43</f>
        <v>9</v>
      </c>
      <c r="R12" s="2">
        <f>VLOOKUP(P12,'[1]Общий рейтинг с Плэй офф'!$E:$V,MATCH($E$5,'[1]Общий рейтинг с Плэй офф'!$E$2:$V$2,0),0)</f>
        <v>3</v>
      </c>
      <c r="S12" s="2">
        <f>VLOOKUP(P12,'[1]Общий рейтинг с Плэй офф'!$E:$V,MATCH($F$5,'[1]Общий рейтинг с Плэй офф'!$E$2:$V$2,0),0)</f>
        <v>3</v>
      </c>
      <c r="T12" s="2">
        <f>VLOOKUP(P12,'[1]Общий рейтинг с Плэй офф'!$E:$V,MATCH($G$5,'[1]Общий рейтинг с Плэй офф'!$E$2:$V$2,0),0)</f>
        <v>2</v>
      </c>
      <c r="U12" s="2">
        <f>VLOOKUP(P12,'[1]Общий рейтинг с Плэй офф'!$E:$V,MATCH($H$5,'[1]Общий рейтинг с Плэй офф'!$E$2:$V$2,0),0)</f>
        <v>1</v>
      </c>
      <c r="V12" s="2">
        <f>VLOOKUP(P12,'[1]Общий рейтинг с Плэй офф'!$E:$V,MATCH($I$5,'[1]Общий рейтинг с Плэй офф'!$E$2:$V$2,0),0)</f>
        <v>0</v>
      </c>
      <c r="W12" s="14">
        <f>VLOOKUP(P12,'[1]Общий рейтинг с Плэй офф'!$E:$V,MATCH($J$5,'[1]Общий рейтинг с Плэй офф'!$E$2:$V$2,0),0)</f>
        <v>26</v>
      </c>
      <c r="X12" s="9" t="s">
        <v>24</v>
      </c>
      <c r="Y12" s="15">
        <f>VLOOKUP(P12,'[1]Общий рейтинг с Плэй офф'!$E:$V,MATCH($L$5,'[1]Общий рейтинг с Плэй офф'!$E$2:$V$2,0),0)</f>
        <v>19</v>
      </c>
      <c r="Z12" s="16">
        <f t="shared" si="0"/>
        <v>13</v>
      </c>
      <c r="AA12" s="1"/>
    </row>
    <row r="13" spans="1:27" ht="14.65" x14ac:dyDescent="0.4">
      <c r="A13" s="4">
        <v>3</v>
      </c>
      <c r="B13" s="1">
        <v>7</v>
      </c>
      <c r="C13" s="1" t="str">
        <f>VLOOKUP(B6&amp;A13,'[1]Итог протокол 5-8 место'!$B$3:$E$845,4,0)</f>
        <v>Портнов Алексей</v>
      </c>
      <c r="D13" s="2">
        <f t="shared" si="1"/>
        <v>10</v>
      </c>
      <c r="E13" s="2">
        <f>VLOOKUP($C13,'[1]Общий рейтинг с Плэй офф'!$E:$AH,MATCH(E$5,'[1]Общий рейтинг с Плэй офф'!$E2:$AH2,0),0)</f>
        <v>6</v>
      </c>
      <c r="F13" s="2">
        <f>VLOOKUP($C13,'[1]Общий рейтинг с Плэй офф'!$E:$AH,MATCH(F$5,'[1]Общий рейтинг с Плэй офф'!$E2:$AH2,0),0)</f>
        <v>1</v>
      </c>
      <c r="G13" s="2">
        <f>VLOOKUP($C13,'[1]Общий рейтинг с Плэй офф'!$E:$AH,MATCH(G$5,'[1]Общий рейтинг с Плэй офф'!$E2:$AH2,0),0)</f>
        <v>1</v>
      </c>
      <c r="H13" s="2">
        <f>VLOOKUP($C13,'[1]Общий рейтинг с Плэй офф'!$E:$AH,MATCH(H$5,'[1]Общий рейтинг с Плэй офф'!$E2:$AH2,0),0)</f>
        <v>2</v>
      </c>
      <c r="I13" s="2">
        <f>VLOOKUP($C13,'[1]Общий рейтинг с Плэй офф'!$E:$AH,MATCH(I$5,'[1]Общий рейтинг с Плэй офф'!$E2:$AH2,0),0)</f>
        <v>0</v>
      </c>
      <c r="J13" s="14">
        <f>VLOOKUP($C13,'[1]Общий рейтинг с Плэй офф'!$E:$AH,MATCH(J$5,'[1]Общий рейтинг с Плэй офф'!$E2:$AH2,0),0)</f>
        <v>27</v>
      </c>
      <c r="K13" s="1" t="s">
        <v>24</v>
      </c>
      <c r="L13" s="15">
        <f>VLOOKUP($C13,'[1]Общий рейтинг с Плэй офф'!$E:$AH,MATCH(L$5,'[1]Общий рейтинг с Плэй офф'!$E2:$AH2,0),0)</f>
        <v>14</v>
      </c>
      <c r="M13" s="17">
        <f t="shared" si="2"/>
        <v>21.5</v>
      </c>
      <c r="N13" s="4">
        <v>34</v>
      </c>
      <c r="O13" s="1">
        <v>42</v>
      </c>
      <c r="P13" s="1" t="str">
        <f>VLOOKUP($A$15&amp;N13,'[1]Итог протокол 9-80 место'!$B$3:$E$786,4,0)</f>
        <v>Давыдов Евгений</v>
      </c>
      <c r="Q13" s="2">
        <f>'[1]РЕЙТИНГ Спортсменов'!L44</f>
        <v>9</v>
      </c>
      <c r="R13" s="2">
        <f>VLOOKUP(P13,'[1]Общий рейтинг с Плэй офф'!$E:$V,MATCH($E$5,'[1]Общий рейтинг с Плэй офф'!$E$2:$V$2,0),0)</f>
        <v>3</v>
      </c>
      <c r="S13" s="2">
        <f>VLOOKUP(P13,'[1]Общий рейтинг с Плэй офф'!$E:$V,MATCH($F$5,'[1]Общий рейтинг с Плэй офф'!$E$2:$V$2,0),0)</f>
        <v>1</v>
      </c>
      <c r="T13" s="2">
        <f>VLOOKUP(P13,'[1]Общий рейтинг с Плэй офф'!$E:$V,MATCH($G$5,'[1]Общий рейтинг с Плэй офф'!$E$2:$V$2,0),0)</f>
        <v>2</v>
      </c>
      <c r="U13" s="2">
        <f>VLOOKUP(P13,'[1]Общий рейтинг с Плэй офф'!$E:$V,MATCH($H$5,'[1]Общий рейтинг с Плэй офф'!$E$2:$V$2,0),0)</f>
        <v>1</v>
      </c>
      <c r="V13" s="2">
        <f>VLOOKUP(P13,'[1]Общий рейтинг с Плэй офф'!$E:$V,MATCH($I$5,'[1]Общий рейтинг с Плэй офф'!$E$2:$V$2,0),0)</f>
        <v>2</v>
      </c>
      <c r="W13" s="14">
        <f>VLOOKUP(P13,'[1]Общий рейтинг с Плэй офф'!$E:$V,MATCH($J$5,'[1]Общий рейтинг с Плэй офф'!$E$2:$V$2,0),0)</f>
        <v>25</v>
      </c>
      <c r="X13" s="9" t="s">
        <v>24</v>
      </c>
      <c r="Y13" s="15">
        <f>VLOOKUP(P13,'[1]Общий рейтинг с Плэй офф'!$E:$V,MATCH($L$5,'[1]Общий рейтинг с Плэй офф'!$E$2:$V$2,0),0)</f>
        <v>19</v>
      </c>
      <c r="Z13" s="16">
        <f t="shared" si="0"/>
        <v>13</v>
      </c>
      <c r="AA13" s="1"/>
    </row>
    <row r="14" spans="1:27" ht="14.65" x14ac:dyDescent="0.4">
      <c r="A14" s="4">
        <v>4</v>
      </c>
      <c r="B14" s="1">
        <v>8</v>
      </c>
      <c r="C14" s="1" t="str">
        <f>VLOOKUP(B6&amp;A14,'[1]Итог протокол 5-8 место'!$B$3:$E$845,4,0)</f>
        <v>Сердюк Владимир</v>
      </c>
      <c r="D14" s="2">
        <f t="shared" si="1"/>
        <v>10</v>
      </c>
      <c r="E14" s="2">
        <f>VLOOKUP($C14,'[1]Общий рейтинг с Плэй офф'!$E:$AH,MATCH(E$5,'[1]Общий рейтинг с Плэй офф'!$E2:$AH2,0),0)</f>
        <v>6</v>
      </c>
      <c r="F14" s="2">
        <f>VLOOKUP($C14,'[1]Общий рейтинг с Плэй офф'!$E:$AH,MATCH(F$5,'[1]Общий рейтинг с Плэй офф'!$E2:$AH2,0),0)</f>
        <v>0</v>
      </c>
      <c r="G14" s="2">
        <f>VLOOKUP($C14,'[1]Общий рейтинг с Плэй офф'!$E:$AH,MATCH(G$5,'[1]Общий рейтинг с Плэй офф'!$E2:$AH2,0),0)</f>
        <v>1</v>
      </c>
      <c r="H14" s="2">
        <f>VLOOKUP($C14,'[1]Общий рейтинг с Плэй офф'!$E:$AH,MATCH(H$5,'[1]Общий рейтинг с Плэй офф'!$E2:$AH2,0),0)</f>
        <v>2</v>
      </c>
      <c r="I14" s="2">
        <f>VLOOKUP($C14,'[1]Общий рейтинг с Плэй офф'!$E:$AH,MATCH(I$5,'[1]Общий рейтинг с Плэй офф'!$E2:$AH2,0),0)</f>
        <v>1</v>
      </c>
      <c r="J14" s="14">
        <f>VLOOKUP($C14,'[1]Общий рейтинг с Плэй офф'!$E:$AH,MATCH(J$5,'[1]Общий рейтинг с Плэй офф'!$E2:$AH2,0),0)</f>
        <v>27</v>
      </c>
      <c r="K14" s="1" t="s">
        <v>24</v>
      </c>
      <c r="L14" s="15">
        <f>VLOOKUP($C14,'[1]Общий рейтинг с Плэй офф'!$E:$AH,MATCH(L$5,'[1]Общий рейтинг с Плэй офф'!$E2:$AH2,0),0)</f>
        <v>29</v>
      </c>
      <c r="M14" s="17">
        <f t="shared" si="2"/>
        <v>21.5</v>
      </c>
      <c r="N14" s="4">
        <v>35</v>
      </c>
      <c r="O14" s="1">
        <v>43</v>
      </c>
      <c r="P14" s="1" t="str">
        <f>VLOOKUP($A$15&amp;N14,'[1]Итог протокол 9-80 место'!$B$3:$E$786,4,0)</f>
        <v>Бурихин Илья</v>
      </c>
      <c r="Q14" s="2">
        <f>'[1]РЕЙТИНГ Спортсменов'!L45</f>
        <v>9</v>
      </c>
      <c r="R14" s="2">
        <f>VLOOKUP(P14,'[1]Общий рейтинг с Плэй офф'!$E:$V,MATCH($E$5,'[1]Общий рейтинг с Плэй офф'!$E$2:$V$2,0),0)</f>
        <v>3</v>
      </c>
      <c r="S14" s="2">
        <f>VLOOKUP(P14,'[1]Общий рейтинг с Плэй офф'!$E:$V,MATCH($F$5,'[1]Общий рейтинг с Плэй офф'!$E$2:$V$2,0),0)</f>
        <v>0</v>
      </c>
      <c r="T14" s="2">
        <f>VLOOKUP(P14,'[1]Общий рейтинг с Плэй офф'!$E:$V,MATCH($G$5,'[1]Общий рейтинг с Плэй офф'!$E$2:$V$2,0),0)</f>
        <v>2</v>
      </c>
      <c r="U14" s="2">
        <f>VLOOKUP(P14,'[1]Общий рейтинг с Плэй офф'!$E:$V,MATCH($H$5,'[1]Общий рейтинг с Плэй офф'!$E$2:$V$2,0),0)</f>
        <v>1</v>
      </c>
      <c r="V14" s="2">
        <f>VLOOKUP(P14,'[1]Общий рейтинг с Плэй офф'!$E:$V,MATCH($I$5,'[1]Общий рейтинг с Плэй офф'!$E$2:$V$2,0),0)</f>
        <v>3</v>
      </c>
      <c r="W14" s="14">
        <f>VLOOKUP(P14,'[1]Общий рейтинг с Плэй офф'!$E:$V,MATCH($J$5,'[1]Общий рейтинг с Плэй офф'!$E$2:$V$2,0),0)</f>
        <v>12</v>
      </c>
      <c r="X14" s="9" t="s">
        <v>24</v>
      </c>
      <c r="Y14" s="15">
        <f>VLOOKUP(P14,'[1]Общий рейтинг с Плэй офф'!$E:$V,MATCH($L$5,'[1]Общий рейтинг с Плэй офф'!$E$2:$V$2,0),0)</f>
        <v>14</v>
      </c>
      <c r="Z14" s="16">
        <f t="shared" si="0"/>
        <v>13</v>
      </c>
      <c r="AA14" s="1"/>
    </row>
    <row r="15" spans="1:27" x14ac:dyDescent="0.25">
      <c r="A15" s="4" t="s">
        <v>25</v>
      </c>
      <c r="B15" s="1"/>
      <c r="C15" s="1"/>
      <c r="D15" s="2"/>
      <c r="E15" s="18"/>
      <c r="F15" s="18"/>
      <c r="G15" s="18"/>
      <c r="H15" s="18"/>
      <c r="I15" s="18"/>
      <c r="J15" s="18"/>
      <c r="K15" s="1"/>
      <c r="L15" s="18"/>
      <c r="M15" s="17"/>
      <c r="N15" s="4">
        <v>36</v>
      </c>
      <c r="O15" s="1">
        <v>44</v>
      </c>
      <c r="P15" s="1" t="str">
        <f>VLOOKUP($A$15&amp;N15,'[1]Итог протокол 9-80 место'!$B$3:$E$786,4,0)</f>
        <v>Воронов Юрий</v>
      </c>
      <c r="Q15" s="2">
        <f>'[1]РЕЙТИНГ Спортсменов'!L46</f>
        <v>9</v>
      </c>
      <c r="R15" s="2">
        <f>VLOOKUP(P15,'[1]Общий рейтинг с Плэй офф'!$E:$V,MATCH($E$5,'[1]Общий рейтинг с Плэй офф'!$E$2:$V$2,0),0)</f>
        <v>3</v>
      </c>
      <c r="S15" s="2">
        <f>VLOOKUP(P15,'[1]Общий рейтинг с Плэй офф'!$E:$V,MATCH($F$5,'[1]Общий рейтинг с Плэй офф'!$E$2:$V$2,0),0)</f>
        <v>0</v>
      </c>
      <c r="T15" s="2">
        <f>VLOOKUP(P15,'[1]Общий рейтинг с Плэй офф'!$E:$V,MATCH($G$5,'[1]Общий рейтинг с Плэй офф'!$E$2:$V$2,0),0)</f>
        <v>2</v>
      </c>
      <c r="U15" s="2">
        <f>VLOOKUP(P15,'[1]Общий рейтинг с Плэй офф'!$E:$V,MATCH($H$5,'[1]Общий рейтинг с Плэй офф'!$E$2:$V$2,0),0)</f>
        <v>1</v>
      </c>
      <c r="V15" s="2">
        <f>VLOOKUP(P15,'[1]Общий рейтинг с Плэй офф'!$E:$V,MATCH($I$5,'[1]Общий рейтинг с Плэй офф'!$E$2:$V$2,0),0)</f>
        <v>3</v>
      </c>
      <c r="W15" s="14">
        <f>VLOOKUP(P15,'[1]Общий рейтинг с Плэй офф'!$E:$V,MATCH($J$5,'[1]Общий рейтинг с Плэй офф'!$E$2:$V$2,0),0)</f>
        <v>19</v>
      </c>
      <c r="X15" s="9" t="s">
        <v>24</v>
      </c>
      <c r="Y15" s="15">
        <f>VLOOKUP(P15,'[1]Общий рейтинг с Плэй офф'!$E:$V,MATCH($L$5,'[1]Общий рейтинг с Плэй офф'!$E$2:$V$2,0),0)</f>
        <v>23</v>
      </c>
      <c r="Z15" s="16">
        <f t="shared" si="0"/>
        <v>13</v>
      </c>
      <c r="AA15" s="1"/>
    </row>
    <row r="16" spans="1:27" ht="14.65" x14ac:dyDescent="0.4">
      <c r="A16" s="4">
        <v>1</v>
      </c>
      <c r="B16" s="1">
        <v>9</v>
      </c>
      <c r="C16" s="1" t="str">
        <f>VLOOKUP($A$15&amp;A16,'[1]Итог протокол 9-80 место'!$B$3:$E$786,4,0)</f>
        <v>Савин Дмитрий</v>
      </c>
      <c r="D16" s="2">
        <f>'[1]РЕЙТИНГ Спортсменов'!L11</f>
        <v>9</v>
      </c>
      <c r="E16" s="2">
        <f>VLOOKUP(C16,'[1]Общий рейтинг с Плэй офф'!$E:$V,MATCH($E$5,'[1]Общий рейтинг с Плэй офф'!$E$2:$V$2,0),0)</f>
        <v>5</v>
      </c>
      <c r="F16" s="2">
        <f>VLOOKUP(C16,'[1]Общий рейтинг с Плэй офф'!$E:$V,MATCH($F$5,'[1]Общий рейтинг с Плэй офф'!$E$2:$V$2,0),0)</f>
        <v>0</v>
      </c>
      <c r="G16" s="2">
        <f>VLOOKUP(C16,'[1]Общий рейтинг с Плэй офф'!$E:$V,MATCH($G$5,'[1]Общий рейтинг с Плэй офф'!$E$2:$V$2,0),0)</f>
        <v>2</v>
      </c>
      <c r="H16" s="2">
        <f>VLOOKUP(C16,'[1]Общий рейтинг с Плэй офф'!$E:$V,MATCH($H$5,'[1]Общий рейтинг с Плэй офф'!$E$2:$V$2,0),0)</f>
        <v>2</v>
      </c>
      <c r="I16" s="2">
        <f>VLOOKUP(C16,'[1]Общий рейтинг с Плэй офф'!$E:$V,MATCH($I$5,'[1]Общий рейтинг с Плэй офф'!$E$2:$V$2,0),0)</f>
        <v>0</v>
      </c>
      <c r="J16" s="14">
        <f>VLOOKUP(C16,'[1]Общий рейтинг с Плэй офф'!$E:$V,MATCH($J$5,'[1]Общий рейтинг с Плэй офф'!$E$2:$V$2,0),0)</f>
        <v>33</v>
      </c>
      <c r="K16" s="9" t="s">
        <v>24</v>
      </c>
      <c r="L16" s="15">
        <f>VLOOKUP(C16,'[1]Общий рейтинг с Плэй офф'!$E:$V,MATCH($L$5,'[1]Общий рейтинг с Плэй офф'!$E$2:$V$2,0),0)</f>
        <v>23</v>
      </c>
      <c r="M16" s="16">
        <f>E16*3+G16*1.5+H16</f>
        <v>20</v>
      </c>
      <c r="N16" s="4">
        <v>37</v>
      </c>
      <c r="O16" s="1">
        <v>45</v>
      </c>
      <c r="P16" s="1" t="str">
        <f>VLOOKUP($A$15&amp;N16,'[1]Итог протокол 9-80 место'!$B$3:$E$786,4,0)</f>
        <v>Высоцкий Александр</v>
      </c>
      <c r="Q16" s="2">
        <f>'[1]РЕЙТИНГ Спортсменов'!L47</f>
        <v>9</v>
      </c>
      <c r="R16" s="2">
        <f>VLOOKUP(P16,'[1]Общий рейтинг с Плэй офф'!$E:$V,MATCH($E$5,'[1]Общий рейтинг с Плэй офф'!$E$2:$V$2,0),0)</f>
        <v>2</v>
      </c>
      <c r="S16" s="2">
        <f>VLOOKUP(P16,'[1]Общий рейтинг с Плэй офф'!$E:$V,MATCH($F$5,'[1]Общий рейтинг с Плэй офф'!$E$2:$V$2,0),0)</f>
        <v>0</v>
      </c>
      <c r="T16" s="2">
        <f>VLOOKUP(P16,'[1]Общий рейтинг с Плэй офф'!$E:$V,MATCH($G$5,'[1]Общий рейтинг с Плэй офф'!$E$2:$V$2,0),0)</f>
        <v>4</v>
      </c>
      <c r="U16" s="2">
        <f>VLOOKUP(P16,'[1]Общий рейтинг с Плэй офф'!$E:$V,MATCH($H$5,'[1]Общий рейтинг с Плэй офф'!$E$2:$V$2,0),0)</f>
        <v>1</v>
      </c>
      <c r="V16" s="2">
        <f>VLOOKUP(P16,'[1]Общий рейтинг с Плэй офф'!$E:$V,MATCH($I$5,'[1]Общий рейтинг с Плэй офф'!$E$2:$V$2,0),0)</f>
        <v>2</v>
      </c>
      <c r="W16" s="14">
        <f>VLOOKUP(P16,'[1]Общий рейтинг с Плэй офф'!$E:$V,MATCH($J$5,'[1]Общий рейтинг с Плэй офф'!$E$2:$V$2,0),0)</f>
        <v>16</v>
      </c>
      <c r="X16" s="9" t="s">
        <v>24</v>
      </c>
      <c r="Y16" s="15">
        <f>VLOOKUP(P16,'[1]Общий рейтинг с Плэй офф'!$E:$V,MATCH($L$5,'[1]Общий рейтинг с Плэй офф'!$E$2:$V$2,0),0)</f>
        <v>20</v>
      </c>
      <c r="Z16" s="16">
        <f t="shared" si="0"/>
        <v>13</v>
      </c>
      <c r="AA16" s="1"/>
    </row>
    <row r="17" spans="1:27" ht="14.65" x14ac:dyDescent="0.4">
      <c r="A17" s="4">
        <v>2</v>
      </c>
      <c r="B17" s="1">
        <v>10</v>
      </c>
      <c r="C17" s="1" t="str">
        <f>VLOOKUP($A$15&amp;A17,'[1]Итог протокол 9-80 место'!$B$3:$E$786,4,0)</f>
        <v>Вихров Денис</v>
      </c>
      <c r="D17" s="2">
        <f>'[1]РЕЙТИНГ Спортсменов'!L12</f>
        <v>9</v>
      </c>
      <c r="E17" s="2">
        <f>VLOOKUP(C17,'[1]Общий рейтинг с Плэй офф'!$E:$V,MATCH($E$5,'[1]Общий рейтинг с Плэй офф'!$E$2:$V$2,0),0)</f>
        <v>5</v>
      </c>
      <c r="F17" s="2">
        <f>VLOOKUP(C17,'[1]Общий рейтинг с Плэй офф'!$E:$V,MATCH($F$5,'[1]Общий рейтинг с Плэй офф'!$E$2:$V$2,0),0)</f>
        <v>0</v>
      </c>
      <c r="G17" s="2">
        <f>VLOOKUP(C17,'[1]Общий рейтинг с Плэй офф'!$E:$V,MATCH($G$5,'[1]Общий рейтинг с Плэй офф'!$E$2:$V$2,0),0)</f>
        <v>2</v>
      </c>
      <c r="H17" s="2">
        <f>VLOOKUP(C17,'[1]Общий рейтинг с Плэй офф'!$E:$V,MATCH($H$5,'[1]Общий рейтинг с Плэй офф'!$E$2:$V$2,0),0)</f>
        <v>2</v>
      </c>
      <c r="I17" s="2">
        <f>VLOOKUP(C17,'[1]Общий рейтинг с Плэй офф'!$E:$V,MATCH($I$5,'[1]Общий рейтинг с Плэй офф'!$E$2:$V$2,0),0)</f>
        <v>0</v>
      </c>
      <c r="J17" s="14">
        <f>VLOOKUP(C17,'[1]Общий рейтинг с Плэй офф'!$E:$V,MATCH($J$5,'[1]Общий рейтинг с Плэй офф'!$E$2:$V$2,0),0)</f>
        <v>20</v>
      </c>
      <c r="K17" s="9" t="s">
        <v>24</v>
      </c>
      <c r="L17" s="15">
        <f>VLOOKUP(C17,'[1]Общий рейтинг с Плэй офф'!$E:$V,MATCH($L$5,'[1]Общий рейтинг с Плэй офф'!$E$2:$V$2,0),0)</f>
        <v>14</v>
      </c>
      <c r="M17" s="16">
        <f t="shared" ref="M17:M42" si="3">E17*3+G17*1.5+H17</f>
        <v>20</v>
      </c>
      <c r="N17" s="4">
        <v>38</v>
      </c>
      <c r="O17" s="1">
        <v>46</v>
      </c>
      <c r="P17" s="1" t="str">
        <f>VLOOKUP($A$15&amp;N17,'[1]Итог протокол 9-80 место'!$B$3:$E$786,4,0)</f>
        <v>Гашинов Денис</v>
      </c>
      <c r="Q17" s="2">
        <f>'[1]РЕЙТИНГ Спортсменов'!L48</f>
        <v>9</v>
      </c>
      <c r="R17" s="2">
        <f>VLOOKUP(P17,'[1]Общий рейтинг с Плэй офф'!$E:$V,MATCH($E$5,'[1]Общий рейтинг с Плэй офф'!$E$2:$V$2,0),0)</f>
        <v>3</v>
      </c>
      <c r="S17" s="2">
        <f>VLOOKUP(P17,'[1]Общий рейтинг с Плэй офф'!$E:$V,MATCH($F$5,'[1]Общий рейтинг с Плэй офф'!$E$2:$V$2,0),0)</f>
        <v>0</v>
      </c>
      <c r="T17" s="2">
        <f>VLOOKUP(P17,'[1]Общий рейтинг с Плэй офф'!$E:$V,MATCH($G$5,'[1]Общий рейтинг с Плэй офф'!$E$2:$V$2,0),0)</f>
        <v>0</v>
      </c>
      <c r="U17" s="2">
        <f>VLOOKUP(P17,'[1]Общий рейтинг с Плэй офф'!$E:$V,MATCH($H$5,'[1]Общий рейтинг с Плэй офф'!$E$2:$V$2,0),0)</f>
        <v>4</v>
      </c>
      <c r="V17" s="2">
        <f>VLOOKUP(P17,'[1]Общий рейтинг с Плэй офф'!$E:$V,MATCH($I$5,'[1]Общий рейтинг с Плэй офф'!$E$2:$V$2,0),0)</f>
        <v>2</v>
      </c>
      <c r="W17" s="14">
        <f>VLOOKUP(P17,'[1]Общий рейтинг с Плэй офф'!$E:$V,MATCH($J$5,'[1]Общий рейтинг с Плэй офф'!$E$2:$V$2,0),0)</f>
        <v>16</v>
      </c>
      <c r="X17" s="9" t="s">
        <v>24</v>
      </c>
      <c r="Y17" s="15">
        <f>VLOOKUP(P17,'[1]Общий рейтинг с Плэй офф'!$E:$V,MATCH($L$5,'[1]Общий рейтинг с Плэй офф'!$E$2:$V$2,0),0)</f>
        <v>24</v>
      </c>
      <c r="Z17" s="16">
        <f t="shared" si="0"/>
        <v>13</v>
      </c>
      <c r="AA17" s="1"/>
    </row>
    <row r="18" spans="1:27" ht="14.65" x14ac:dyDescent="0.4">
      <c r="A18" s="4">
        <v>3</v>
      </c>
      <c r="B18" s="1">
        <v>11</v>
      </c>
      <c r="C18" s="1" t="str">
        <f>VLOOKUP($A$15&amp;A18,'[1]Итог протокол 9-80 место'!$B$3:$E$786,4,0)</f>
        <v>Рябцев Павел</v>
      </c>
      <c r="D18" s="2">
        <f>'[1]РЕЙТИНГ Спортсменов'!L13</f>
        <v>9</v>
      </c>
      <c r="E18" s="2">
        <f>VLOOKUP(C18,'[1]Общий рейтинг с Плэй офф'!$E:$V,MATCH($E$5,'[1]Общий рейтинг с Плэй офф'!$E$2:$V$2,0),0)</f>
        <v>5</v>
      </c>
      <c r="F18" s="2">
        <f>VLOOKUP(C18,'[1]Общий рейтинг с Плэй офф'!$E:$V,MATCH($F$5,'[1]Общий рейтинг с Плэй офф'!$E$2:$V$2,0),0)</f>
        <v>1</v>
      </c>
      <c r="G18" s="2">
        <f>VLOOKUP(C18,'[1]Общий рейтинг с Плэй офф'!$E:$V,MATCH($G$5,'[1]Общий рейтинг с Плэй офф'!$E$2:$V$2,0),0)</f>
        <v>2</v>
      </c>
      <c r="H18" s="2">
        <f>VLOOKUP(C18,'[1]Общий рейтинг с Плэй офф'!$E:$V,MATCH($H$5,'[1]Общий рейтинг с Плэй офф'!$E$2:$V$2,0),0)</f>
        <v>1</v>
      </c>
      <c r="I18" s="2">
        <f>VLOOKUP(C18,'[1]Общий рейтинг с Плэй офф'!$E:$V,MATCH($I$5,'[1]Общий рейтинг с Плэй офф'!$E$2:$V$2,0),0)</f>
        <v>0</v>
      </c>
      <c r="J18" s="14">
        <f>VLOOKUP(C18,'[1]Общий рейтинг с Плэй офф'!$E:$V,MATCH($J$5,'[1]Общий рейтинг с Плэй офф'!$E$2:$V$2,0),0)</f>
        <v>26</v>
      </c>
      <c r="K18" s="9" t="s">
        <v>24</v>
      </c>
      <c r="L18" s="15">
        <f>VLOOKUP(C18,'[1]Общий рейтинг с Плэй офф'!$E:$V,MATCH($L$5,'[1]Общий рейтинг с Плэй офф'!$E$2:$V$2,0),0)</f>
        <v>18</v>
      </c>
      <c r="M18" s="16">
        <f t="shared" si="3"/>
        <v>19</v>
      </c>
      <c r="N18" s="4">
        <v>39</v>
      </c>
      <c r="O18" s="1">
        <v>47</v>
      </c>
      <c r="P18" s="1" t="str">
        <f>VLOOKUP($A$15&amp;N18,'[1]Итог протокол 9-80 место'!$B$3:$E$786,4,0)</f>
        <v>Николаев Игорь</v>
      </c>
      <c r="Q18" s="2">
        <f>'[1]РЕЙТИНГ Спортсменов'!L49</f>
        <v>9</v>
      </c>
      <c r="R18" s="2">
        <f>VLOOKUP(P18,'[1]Общий рейтинг с Плэй офф'!$E:$V,MATCH($E$5,'[1]Общий рейтинг с Плэй офф'!$E$2:$V$2,0),0)</f>
        <v>3</v>
      </c>
      <c r="S18" s="2">
        <f>VLOOKUP(P18,'[1]Общий рейтинг с Плэй офф'!$E:$V,MATCH($F$5,'[1]Общий рейтинг с Плэй офф'!$E$2:$V$2,0),0)</f>
        <v>1</v>
      </c>
      <c r="T18" s="2">
        <f>VLOOKUP(P18,'[1]Общий рейтинг с Плэй офф'!$E:$V,MATCH($G$5,'[1]Общий рейтинг с Плэй офф'!$E$2:$V$2,0),0)</f>
        <v>1</v>
      </c>
      <c r="U18" s="2">
        <f>VLOOKUP(P18,'[1]Общий рейтинг с Плэй офф'!$E:$V,MATCH($H$5,'[1]Общий рейтинг с Плэй офф'!$E$2:$V$2,0),0)</f>
        <v>2</v>
      </c>
      <c r="V18" s="2">
        <f>VLOOKUP(P18,'[1]Общий рейтинг с Плэй офф'!$E:$V,MATCH($I$5,'[1]Общий рейтинг с Плэй офф'!$E$2:$V$2,0),0)</f>
        <v>2</v>
      </c>
      <c r="W18" s="14">
        <f>VLOOKUP(P18,'[1]Общий рейтинг с Плэй офф'!$E:$V,MATCH($J$5,'[1]Общий рейтинг с Плэй офф'!$E$2:$V$2,0),0)</f>
        <v>22</v>
      </c>
      <c r="X18" s="9" t="s">
        <v>24</v>
      </c>
      <c r="Y18" s="15">
        <f>VLOOKUP(P18,'[1]Общий рейтинг с Плэй офф'!$E:$V,MATCH($L$5,'[1]Общий рейтинг с Плэй офф'!$E$2:$V$2,0),0)</f>
        <v>23</v>
      </c>
      <c r="Z18" s="16">
        <f t="shared" si="0"/>
        <v>12.5</v>
      </c>
      <c r="AA18" s="1"/>
    </row>
    <row r="19" spans="1:27" ht="14.65" x14ac:dyDescent="0.4">
      <c r="A19" s="4">
        <v>4</v>
      </c>
      <c r="B19" s="1">
        <v>12</v>
      </c>
      <c r="C19" s="1" t="str">
        <f>VLOOKUP($A$15&amp;A19,'[1]Итог протокол 9-80 место'!$B$3:$E$786,4,0)</f>
        <v>Голик Елена</v>
      </c>
      <c r="D19" s="2">
        <f>'[1]РЕЙТИНГ Спортсменов'!L14</f>
        <v>9</v>
      </c>
      <c r="E19" s="2">
        <f>VLOOKUP(C19,'[1]Общий рейтинг с Плэй офф'!$E:$V,MATCH($E$5,'[1]Общий рейтинг с Плэй офф'!$E$2:$V$2,0),0)</f>
        <v>5</v>
      </c>
      <c r="F19" s="2">
        <f>VLOOKUP(C19,'[1]Общий рейтинг с Плэй офф'!$E:$V,MATCH($F$5,'[1]Общий рейтинг с Плэй офф'!$E$2:$V$2,0),0)</f>
        <v>0</v>
      </c>
      <c r="G19" s="2">
        <f>VLOOKUP(C19,'[1]Общий рейтинг с Плэй офф'!$E:$V,MATCH($G$5,'[1]Общий рейтинг с Плэй офф'!$E$2:$V$2,0),0)</f>
        <v>2</v>
      </c>
      <c r="H19" s="2">
        <f>VLOOKUP(C19,'[1]Общий рейтинг с Плэй офф'!$E:$V,MATCH($H$5,'[1]Общий рейтинг с Плэй офф'!$E$2:$V$2,0),0)</f>
        <v>1</v>
      </c>
      <c r="I19" s="2">
        <f>VLOOKUP(C19,'[1]Общий рейтинг с Плэй офф'!$E:$V,MATCH($I$5,'[1]Общий рейтинг с Плэй офф'!$E$2:$V$2,0),0)</f>
        <v>1</v>
      </c>
      <c r="J19" s="14">
        <f>VLOOKUP(C19,'[1]Общий рейтинг с Плэй офф'!$E:$V,MATCH($J$5,'[1]Общий рейтинг с Плэй офф'!$E$2:$V$2,0),0)</f>
        <v>23</v>
      </c>
      <c r="K19" s="9" t="s">
        <v>24</v>
      </c>
      <c r="L19" s="15">
        <f>VLOOKUP(C19,'[1]Общий рейтинг с Плэй офф'!$E:$V,MATCH($L$5,'[1]Общий рейтинг с Плэй офф'!$E$2:$V$2,0),0)</f>
        <v>16</v>
      </c>
      <c r="M19" s="16">
        <f t="shared" si="3"/>
        <v>19</v>
      </c>
      <c r="N19" s="4">
        <v>40</v>
      </c>
      <c r="O19" s="1">
        <v>48</v>
      </c>
      <c r="P19" s="1" t="str">
        <f>VLOOKUP($A$15&amp;N19,'[1]Итог протокол 9-80 место'!$B$3:$E$786,4,0)</f>
        <v>Тюпин Кирилл</v>
      </c>
      <c r="Q19" s="2">
        <f>'[1]РЕЙТИНГ Спортсменов'!L50</f>
        <v>9</v>
      </c>
      <c r="R19" s="2">
        <f>VLOOKUP(P19,'[1]Общий рейтинг с Плэй офф'!$E:$V,MATCH($E$5,'[1]Общий рейтинг с Плэй офф'!$E$2:$V$2,0),0)</f>
        <v>2</v>
      </c>
      <c r="S19" s="2">
        <f>VLOOKUP(P19,'[1]Общий рейтинг с Плэй офф'!$E:$V,MATCH($F$5,'[1]Общий рейтинг с Плэй офф'!$E$2:$V$2,0),0)</f>
        <v>0</v>
      </c>
      <c r="T19" s="2">
        <f>VLOOKUP(P19,'[1]Общий рейтинг с Плэй офф'!$E:$V,MATCH($G$5,'[1]Общий рейтинг с Плэй офф'!$E$2:$V$2,0),0)</f>
        <v>2</v>
      </c>
      <c r="U19" s="2">
        <f>VLOOKUP(P19,'[1]Общий рейтинг с Плэй офф'!$E:$V,MATCH($H$5,'[1]Общий рейтинг с Плэй офф'!$E$2:$V$2,0),0)</f>
        <v>3</v>
      </c>
      <c r="V19" s="2">
        <f>VLOOKUP(P19,'[1]Общий рейтинг с Плэй офф'!$E:$V,MATCH($I$5,'[1]Общий рейтинг с Плэй офф'!$E$2:$V$2,0),0)</f>
        <v>2</v>
      </c>
      <c r="W19" s="14">
        <f>VLOOKUP(P19,'[1]Общий рейтинг с Плэй офф'!$E:$V,MATCH($J$5,'[1]Общий рейтинг с Плэй офф'!$E$2:$V$2,0),0)</f>
        <v>18</v>
      </c>
      <c r="X19" s="9" t="s">
        <v>24</v>
      </c>
      <c r="Y19" s="15">
        <f>VLOOKUP(P19,'[1]Общий рейтинг с Плэй офф'!$E:$V,MATCH($L$5,'[1]Общий рейтинг с Плэй офф'!$E$2:$V$2,0),0)</f>
        <v>22</v>
      </c>
      <c r="Z19" s="16">
        <f t="shared" si="0"/>
        <v>12</v>
      </c>
      <c r="AA19" s="1"/>
    </row>
    <row r="20" spans="1:27" ht="14.65" x14ac:dyDescent="0.4">
      <c r="A20" s="4">
        <v>5</v>
      </c>
      <c r="B20" s="1">
        <v>13</v>
      </c>
      <c r="C20" s="1" t="str">
        <f>VLOOKUP($A$15&amp;A20,'[1]Итог протокол 9-80 место'!$B$3:$E$786,4,0)</f>
        <v>Юдин Евгений</v>
      </c>
      <c r="D20" s="2">
        <f>'[1]РЕЙТИНГ Спортсменов'!L15</f>
        <v>9</v>
      </c>
      <c r="E20" s="2">
        <f>VLOOKUP(C20,'[1]Общий рейтинг с Плэй офф'!$E:$V,MATCH($E$5,'[1]Общий рейтинг с Плэй офф'!$E$2:$V$2,0),0)</f>
        <v>5</v>
      </c>
      <c r="F20" s="2">
        <f>VLOOKUP(C20,'[1]Общий рейтинг с Плэй офф'!$E:$V,MATCH($F$5,'[1]Общий рейтинг с Плэй офф'!$E$2:$V$2,0),0)</f>
        <v>0</v>
      </c>
      <c r="G20" s="2">
        <f>VLOOKUP(C20,'[1]Общий рейтинг с Плэй офф'!$E:$V,MATCH($G$5,'[1]Общий рейтинг с Плэй офф'!$E$2:$V$2,0),0)</f>
        <v>2</v>
      </c>
      <c r="H20" s="2">
        <f>VLOOKUP(C20,'[1]Общий рейтинг с Плэй офф'!$E:$V,MATCH($H$5,'[1]Общий рейтинг с Плэй офф'!$E$2:$V$2,0),0)</f>
        <v>1</v>
      </c>
      <c r="I20" s="2">
        <f>VLOOKUP(C20,'[1]Общий рейтинг с Плэй офф'!$E:$V,MATCH($I$5,'[1]Общий рейтинг с Плэй офф'!$E$2:$V$2,0),0)</f>
        <v>1</v>
      </c>
      <c r="J20" s="14">
        <f>VLOOKUP(C20,'[1]Общий рейтинг с Плэй офф'!$E:$V,MATCH($J$5,'[1]Общий рейтинг с Плэй офф'!$E$2:$V$2,0),0)</f>
        <v>20</v>
      </c>
      <c r="K20" s="9" t="s">
        <v>24</v>
      </c>
      <c r="L20" s="15">
        <f>VLOOKUP(C20,'[1]Общий рейтинг с Плэй офф'!$E:$V,MATCH($L$5,'[1]Общий рейтинг с Плэй офф'!$E$2:$V$2,0),0)</f>
        <v>14</v>
      </c>
      <c r="M20" s="16">
        <f t="shared" si="3"/>
        <v>19</v>
      </c>
      <c r="N20" s="4">
        <v>41</v>
      </c>
      <c r="O20" s="1">
        <v>49</v>
      </c>
      <c r="P20" s="1" t="str">
        <f>VLOOKUP($A$15&amp;N20,'[1]Итог протокол 9-80 место'!$B$3:$E$786,4,0)</f>
        <v>Юновидов Александр</v>
      </c>
      <c r="Q20" s="2">
        <f>'[1]РЕЙТИНГ Спортсменов'!L51</f>
        <v>9</v>
      </c>
      <c r="R20" s="2">
        <f>VLOOKUP(P20,'[1]Общий рейтинг с Плэй офф'!$E:$V,MATCH($E$5,'[1]Общий рейтинг с Плэй офф'!$E$2:$V$2,0),0)</f>
        <v>2</v>
      </c>
      <c r="S20" s="2">
        <f>VLOOKUP(P20,'[1]Общий рейтинг с Плэй офф'!$E:$V,MATCH($F$5,'[1]Общий рейтинг с Плэй офф'!$E$2:$V$2,0),0)</f>
        <v>0</v>
      </c>
      <c r="T20" s="2">
        <f>VLOOKUP(P20,'[1]Общий рейтинг с Плэй офф'!$E:$V,MATCH($G$5,'[1]Общий рейтинг с Плэй офф'!$E$2:$V$2,0),0)</f>
        <v>2</v>
      </c>
      <c r="U20" s="2">
        <f>VLOOKUP(P20,'[1]Общий рейтинг с Плэй офф'!$E:$V,MATCH($H$5,'[1]Общий рейтинг с Плэй офф'!$E$2:$V$2,0),0)</f>
        <v>3</v>
      </c>
      <c r="V20" s="2">
        <f>VLOOKUP(P20,'[1]Общий рейтинг с Плэй офф'!$E:$V,MATCH($I$5,'[1]Общий рейтинг с Плэй офф'!$E$2:$V$2,0),0)</f>
        <v>2</v>
      </c>
      <c r="W20" s="14">
        <f>VLOOKUP(P20,'[1]Общий рейтинг с Плэй офф'!$E:$V,MATCH($J$5,'[1]Общий рейтинг с Плэй офф'!$E$2:$V$2,0),0)</f>
        <v>17</v>
      </c>
      <c r="X20" s="9" t="s">
        <v>24</v>
      </c>
      <c r="Y20" s="15">
        <f>VLOOKUP(P20,'[1]Общий рейтинг с Плэй офф'!$E:$V,MATCH($L$5,'[1]Общий рейтинг с Плэй офф'!$E$2:$V$2,0),0)</f>
        <v>31</v>
      </c>
      <c r="Z20" s="16">
        <f t="shared" si="0"/>
        <v>12</v>
      </c>
      <c r="AA20" s="1"/>
    </row>
    <row r="21" spans="1:27" ht="14.65" x14ac:dyDescent="0.4">
      <c r="A21" s="4">
        <v>6</v>
      </c>
      <c r="B21" s="1">
        <v>14</v>
      </c>
      <c r="C21" s="1" t="str">
        <f>VLOOKUP($A$15&amp;A21,'[1]Итог протокол 9-80 место'!$B$3:$E$786,4,0)</f>
        <v>Шериев Альберт</v>
      </c>
      <c r="D21" s="2">
        <f>'[1]РЕЙТИНГ Спортсменов'!L16</f>
        <v>9</v>
      </c>
      <c r="E21" s="2">
        <f>VLOOKUP(C21,'[1]Общий рейтинг с Плэй офф'!$E:$V,MATCH($E$5,'[1]Общий рейтинг с Плэй офф'!$E$2:$V$2,0),0)</f>
        <v>5</v>
      </c>
      <c r="F21" s="2">
        <f>VLOOKUP(C21,'[1]Общий рейтинг с Плэй офф'!$E:$V,MATCH($F$5,'[1]Общий рейтинг с Плэй офф'!$E$2:$V$2,0),0)</f>
        <v>1</v>
      </c>
      <c r="G21" s="2">
        <f>VLOOKUP(C21,'[1]Общий рейтинг с Плэй офф'!$E:$V,MATCH($G$5,'[1]Общий рейтинг с Плэй офф'!$E$2:$V$2,0),0)</f>
        <v>1</v>
      </c>
      <c r="H21" s="2">
        <f>VLOOKUP(C21,'[1]Общий рейтинг с Плэй офф'!$E:$V,MATCH($H$5,'[1]Общий рейтинг с Плэй офф'!$E$2:$V$2,0),0)</f>
        <v>2</v>
      </c>
      <c r="I21" s="2">
        <f>VLOOKUP(C21,'[1]Общий рейтинг с Плэй офф'!$E:$V,MATCH($I$5,'[1]Общий рейтинг с Плэй офф'!$E$2:$V$2,0),0)</f>
        <v>0</v>
      </c>
      <c r="J21" s="14">
        <f>VLOOKUP(C21,'[1]Общий рейтинг с Плэй офф'!$E:$V,MATCH($J$5,'[1]Общий рейтинг с Плэй офф'!$E$2:$V$2,0),0)</f>
        <v>25</v>
      </c>
      <c r="K21" s="9" t="s">
        <v>24</v>
      </c>
      <c r="L21" s="15">
        <f>VLOOKUP(C21,'[1]Общий рейтинг с Плэй офф'!$E:$V,MATCH($L$5,'[1]Общий рейтинг с Плэй офф'!$E$2:$V$2,0),0)</f>
        <v>16</v>
      </c>
      <c r="M21" s="16">
        <f t="shared" si="3"/>
        <v>18.5</v>
      </c>
      <c r="N21" s="4">
        <v>42</v>
      </c>
      <c r="O21" s="1">
        <v>50</v>
      </c>
      <c r="P21" s="1" t="str">
        <f>VLOOKUP($A$15&amp;N21,'[1]Итог протокол 9-80 место'!$B$3:$E$786,4,0)</f>
        <v>Алексеев Алексей</v>
      </c>
      <c r="Q21" s="2">
        <f>'[1]РЕЙТИНГ Спортсменов'!L52</f>
        <v>9</v>
      </c>
      <c r="R21" s="2">
        <f>VLOOKUP(P21,'[1]Общий рейтинг с Плэй офф'!$E:$V,MATCH($E$5,'[1]Общий рейтинг с Плэй офф'!$E$2:$V$2,0),0)</f>
        <v>3</v>
      </c>
      <c r="S21" s="2">
        <f>VLOOKUP(P21,'[1]Общий рейтинг с Плэй офф'!$E:$V,MATCH($F$5,'[1]Общий рейтинг с Плэй офф'!$E$2:$V$2,0),0)</f>
        <v>3</v>
      </c>
      <c r="T21" s="2">
        <f>VLOOKUP(P21,'[1]Общий рейтинг с Плэй офф'!$E:$V,MATCH($G$5,'[1]Общий рейтинг с Плэй офф'!$E$2:$V$2,0),0)</f>
        <v>1</v>
      </c>
      <c r="U21" s="2">
        <f>VLOOKUP(P21,'[1]Общий рейтинг с Плэй офф'!$E:$V,MATCH($H$5,'[1]Общий рейтинг с Плэй офф'!$E$2:$V$2,0),0)</f>
        <v>1</v>
      </c>
      <c r="V21" s="2">
        <f>VLOOKUP(P21,'[1]Общий рейтинг с Плэй офф'!$E:$V,MATCH($I$5,'[1]Общий рейтинг с Плэй офф'!$E$2:$V$2,0),0)</f>
        <v>1</v>
      </c>
      <c r="W21" s="14">
        <f>VLOOKUP(P21,'[1]Общий рейтинг с Плэй офф'!$E:$V,MATCH($J$5,'[1]Общий рейтинг с Плэй офф'!$E$2:$V$2,0),0)</f>
        <v>17</v>
      </c>
      <c r="X21" s="9" t="s">
        <v>24</v>
      </c>
      <c r="Y21" s="15">
        <f>VLOOKUP(P21,'[1]Общий рейтинг с Плэй офф'!$E:$V,MATCH($L$5,'[1]Общий рейтинг с Плэй офф'!$E$2:$V$2,0),0)</f>
        <v>11</v>
      </c>
      <c r="Z21" s="16">
        <f t="shared" si="0"/>
        <v>11.5</v>
      </c>
      <c r="AA21" s="1"/>
    </row>
    <row r="22" spans="1:27" ht="14.65" x14ac:dyDescent="0.4">
      <c r="A22" s="4">
        <v>7</v>
      </c>
      <c r="B22" s="1">
        <v>15</v>
      </c>
      <c r="C22" s="1" t="str">
        <f>VLOOKUP($A$15&amp;A22,'[1]Итог протокол 9-80 место'!$B$3:$E$786,4,0)</f>
        <v>Комаров Евгений</v>
      </c>
      <c r="D22" s="2">
        <f>'[1]РЕЙТИНГ Спортсменов'!L17</f>
        <v>9</v>
      </c>
      <c r="E22" s="2">
        <f>VLOOKUP(C22,'[1]Общий рейтинг с Плэй офф'!$E:$V,MATCH($E$5,'[1]Общий рейтинг с Плэй офф'!$E$2:$V$2,0),0)</f>
        <v>4</v>
      </c>
      <c r="F22" s="2">
        <f>VLOOKUP(C22,'[1]Общий рейтинг с Плэй офф'!$E:$V,MATCH($F$5,'[1]Общий рейтинг с Плэй офф'!$E$2:$V$2,0),0)</f>
        <v>0</v>
      </c>
      <c r="G22" s="2">
        <f>VLOOKUP(C22,'[1]Общий рейтинг с Плэй офф'!$E:$V,MATCH($G$5,'[1]Общий рейтинг с Плэй офф'!$E$2:$V$2,0),0)</f>
        <v>2</v>
      </c>
      <c r="H22" s="2">
        <f>VLOOKUP(C22,'[1]Общий рейтинг с Плэй офф'!$E:$V,MATCH($H$5,'[1]Общий рейтинг с Плэй офф'!$E$2:$V$2,0),0)</f>
        <v>3</v>
      </c>
      <c r="I22" s="2">
        <f>VLOOKUP(C22,'[1]Общий рейтинг с Плэй офф'!$E:$V,MATCH($I$5,'[1]Общий рейтинг с Плэй офф'!$E$2:$V$2,0),0)</f>
        <v>0</v>
      </c>
      <c r="J22" s="14">
        <f>VLOOKUP(C22,'[1]Общий рейтинг с Плэй офф'!$E:$V,MATCH($J$5,'[1]Общий рейтинг с Плэй офф'!$E$2:$V$2,0),0)</f>
        <v>21</v>
      </c>
      <c r="K22" s="9" t="s">
        <v>24</v>
      </c>
      <c r="L22" s="15">
        <f>VLOOKUP(C22,'[1]Общий рейтинг с Плэй офф'!$E:$V,MATCH($L$5,'[1]Общий рейтинг с Плэй офф'!$E$2:$V$2,0),0)</f>
        <v>16</v>
      </c>
      <c r="M22" s="16">
        <f t="shared" si="3"/>
        <v>18</v>
      </c>
      <c r="N22" s="4">
        <v>43</v>
      </c>
      <c r="O22" s="1">
        <v>51</v>
      </c>
      <c r="P22" s="1" t="str">
        <f>VLOOKUP($A$15&amp;N22,'[1]Итог протокол 9-80 место'!$B$3:$E$786,4,0)</f>
        <v>Четвертаков Михаил</v>
      </c>
      <c r="Q22" s="2">
        <f>'[1]РЕЙТИНГ Спортсменов'!L53</f>
        <v>9</v>
      </c>
      <c r="R22" s="2">
        <f>VLOOKUP(P22,'[1]Общий рейтинг с Плэй офф'!$E:$V,MATCH($E$5,'[1]Общий рейтинг с Плэй офф'!$E$2:$V$2,0),0)</f>
        <v>3</v>
      </c>
      <c r="S22" s="2">
        <f>VLOOKUP(P22,'[1]Общий рейтинг с Плэй офф'!$E:$V,MATCH($F$5,'[1]Общий рейтинг с Плэй офф'!$E$2:$V$2,0),0)</f>
        <v>2</v>
      </c>
      <c r="T22" s="2">
        <f>VLOOKUP(P22,'[1]Общий рейтинг с Плэй офф'!$E:$V,MATCH($G$5,'[1]Общий рейтинг с Плэй офф'!$E$2:$V$2,0),0)</f>
        <v>1</v>
      </c>
      <c r="U22" s="2">
        <f>VLOOKUP(P22,'[1]Общий рейтинг с Плэй офф'!$E:$V,MATCH($H$5,'[1]Общий рейтинг с Плэй офф'!$E$2:$V$2,0),0)</f>
        <v>1</v>
      </c>
      <c r="V22" s="2">
        <f>VLOOKUP(P22,'[1]Общий рейтинг с Плэй офф'!$E:$V,MATCH($I$5,'[1]Общий рейтинг с Плэй офф'!$E$2:$V$2,0),0)</f>
        <v>2</v>
      </c>
      <c r="W22" s="14">
        <f>VLOOKUP(P22,'[1]Общий рейтинг с Плэй офф'!$E:$V,MATCH($J$5,'[1]Общий рейтинг с Плэй офф'!$E$2:$V$2,0),0)</f>
        <v>16</v>
      </c>
      <c r="X22" s="9" t="s">
        <v>24</v>
      </c>
      <c r="Y22" s="15">
        <f>VLOOKUP(P22,'[1]Общий рейтинг с Плэй офф'!$E:$V,MATCH($L$5,'[1]Общий рейтинг с Плэй офф'!$E$2:$V$2,0),0)</f>
        <v>15</v>
      </c>
      <c r="Z22" s="16">
        <f t="shared" si="0"/>
        <v>11.5</v>
      </c>
      <c r="AA22" s="1"/>
    </row>
    <row r="23" spans="1:27" ht="14.65" x14ac:dyDescent="0.4">
      <c r="A23" s="4">
        <v>8</v>
      </c>
      <c r="B23" s="1">
        <v>16</v>
      </c>
      <c r="C23" s="1" t="str">
        <f>VLOOKUP($A$15&amp;A23,'[1]Итог протокол 9-80 место'!$B$3:$E$786,4,0)</f>
        <v>Лыхин Алексей</v>
      </c>
      <c r="D23" s="2">
        <f>'[1]РЕЙТИНГ Спортсменов'!L18</f>
        <v>9</v>
      </c>
      <c r="E23" s="2">
        <f>VLOOKUP(C23,'[1]Общий рейтинг с Плэй офф'!$E:$V,MATCH($E$5,'[1]Общий рейтинг с Плэй офф'!$E$2:$V$2,0),0)</f>
        <v>4</v>
      </c>
      <c r="F23" s="2">
        <f>VLOOKUP(C23,'[1]Общий рейтинг с Плэй офф'!$E:$V,MATCH($F$5,'[1]Общий рейтинг с Плэй офф'!$E$2:$V$2,0),0)</f>
        <v>0</v>
      </c>
      <c r="G23" s="2">
        <f>VLOOKUP(C23,'[1]Общий рейтинг с Плэй офф'!$E:$V,MATCH($G$5,'[1]Общий рейтинг с Плэй офф'!$E$2:$V$2,0),0)</f>
        <v>2</v>
      </c>
      <c r="H23" s="2">
        <f>VLOOKUP(C23,'[1]Общий рейтинг с Плэй офф'!$E:$V,MATCH($H$5,'[1]Общий рейтинг с Плэй офф'!$E$2:$V$2,0),0)</f>
        <v>3</v>
      </c>
      <c r="I23" s="2">
        <f>VLOOKUP(C23,'[1]Общий рейтинг с Плэй офф'!$E:$V,MATCH($I$5,'[1]Общий рейтинг с Плэй офф'!$E$2:$V$2,0),0)</f>
        <v>0</v>
      </c>
      <c r="J23" s="14">
        <f>VLOOKUP(C23,'[1]Общий рейтинг с Плэй офф'!$E:$V,MATCH($J$5,'[1]Общий рейтинг с Плэй офф'!$E$2:$V$2,0),0)</f>
        <v>29</v>
      </c>
      <c r="K23" s="9" t="s">
        <v>24</v>
      </c>
      <c r="L23" s="15">
        <f>VLOOKUP(C23,'[1]Общий рейтинг с Плэй офф'!$E:$V,MATCH($L$5,'[1]Общий рейтинг с Плэй офф'!$E$2:$V$2,0),0)</f>
        <v>26</v>
      </c>
      <c r="M23" s="16">
        <f t="shared" si="3"/>
        <v>18</v>
      </c>
      <c r="N23" s="4">
        <v>44</v>
      </c>
      <c r="O23" s="1">
        <v>52</v>
      </c>
      <c r="P23" s="1" t="str">
        <f>VLOOKUP($A$15&amp;N23,'[1]Итог протокол 9-80 место'!$B$3:$E$786,4,0)</f>
        <v>Подгорный Дмитрий</v>
      </c>
      <c r="Q23" s="2">
        <f>'[1]РЕЙТИНГ Спортсменов'!L54</f>
        <v>9</v>
      </c>
      <c r="R23" s="2">
        <f>VLOOKUP(P23,'[1]Общий рейтинг с Плэй офф'!$E:$V,MATCH($E$5,'[1]Общий рейтинг с Плэй офф'!$E$2:$V$2,0),0)</f>
        <v>3</v>
      </c>
      <c r="S23" s="2">
        <f>VLOOKUP(P23,'[1]Общий рейтинг с Плэй офф'!$E:$V,MATCH($F$5,'[1]Общий рейтинг с Плэй офф'!$E$2:$V$2,0),0)</f>
        <v>2</v>
      </c>
      <c r="T23" s="2">
        <f>VLOOKUP(P23,'[1]Общий рейтинг с Плэй офф'!$E:$V,MATCH($G$5,'[1]Общий рейтинг с Плэй офф'!$E$2:$V$2,0),0)</f>
        <v>1</v>
      </c>
      <c r="U23" s="2">
        <f>VLOOKUP(P23,'[1]Общий рейтинг с Плэй офф'!$E:$V,MATCH($H$5,'[1]Общий рейтинг с Плэй офф'!$E$2:$V$2,0),0)</f>
        <v>1</v>
      </c>
      <c r="V23" s="2">
        <f>VLOOKUP(P23,'[1]Общий рейтинг с Плэй офф'!$E:$V,MATCH($I$5,'[1]Общий рейтинг с Плэй офф'!$E$2:$V$2,0),0)</f>
        <v>2</v>
      </c>
      <c r="W23" s="14">
        <f>VLOOKUP(P23,'[1]Общий рейтинг с Плэй офф'!$E:$V,MATCH($J$5,'[1]Общий рейтинг с Плэй офф'!$E$2:$V$2,0),0)</f>
        <v>22</v>
      </c>
      <c r="X23" s="9" t="s">
        <v>24</v>
      </c>
      <c r="Y23" s="15">
        <f>VLOOKUP(P23,'[1]Общий рейтинг с Плэй офф'!$E:$V,MATCH($L$5,'[1]Общий рейтинг с Плэй офф'!$E$2:$V$2,0),0)</f>
        <v>22</v>
      </c>
      <c r="Z23" s="16">
        <f t="shared" si="0"/>
        <v>11.5</v>
      </c>
      <c r="AA23" s="1"/>
    </row>
    <row r="24" spans="1:27" ht="14.65" x14ac:dyDescent="0.4">
      <c r="A24" s="4">
        <v>9</v>
      </c>
      <c r="B24" s="1">
        <v>17</v>
      </c>
      <c r="C24" s="1" t="str">
        <f>VLOOKUP($A$15&amp;A24,'[1]Итог протокол 9-80 место'!$B$3:$E$786,4,0)</f>
        <v>Лебедев Евгений</v>
      </c>
      <c r="D24" s="2">
        <f>'[1]РЕЙТИНГ Спортсменов'!L19</f>
        <v>9</v>
      </c>
      <c r="E24" s="2">
        <f>VLOOKUP(C24,'[1]Общий рейтинг с Плэй офф'!$E:$V,MATCH($E$5,'[1]Общий рейтинг с Плэй офф'!$E$2:$V$2,0),0)</f>
        <v>4</v>
      </c>
      <c r="F24" s="2">
        <f>VLOOKUP(C24,'[1]Общий рейтинг с Плэй офф'!$E:$V,MATCH($F$5,'[1]Общий рейтинг с Плэй офф'!$E$2:$V$2,0),0)</f>
        <v>1</v>
      </c>
      <c r="G24" s="2">
        <f>VLOOKUP(C24,'[1]Общий рейтинг с Плэй офф'!$E:$V,MATCH($G$5,'[1]Общий рейтинг с Плэй офф'!$E$2:$V$2,0),0)</f>
        <v>3</v>
      </c>
      <c r="H24" s="2">
        <f>VLOOKUP(C24,'[1]Общий рейтинг с Плэй офф'!$E:$V,MATCH($H$5,'[1]Общий рейтинг с Плэй офф'!$E$2:$V$2,0),0)</f>
        <v>1</v>
      </c>
      <c r="I24" s="2">
        <f>VLOOKUP(C24,'[1]Общий рейтинг с Плэй офф'!$E:$V,MATCH($I$5,'[1]Общий рейтинг с Плэй офф'!$E$2:$V$2,0),0)</f>
        <v>0</v>
      </c>
      <c r="J24" s="14">
        <f>VLOOKUP(C24,'[1]Общий рейтинг с Плэй офф'!$E:$V,MATCH($J$5,'[1]Общий рейтинг с Плэй офф'!$E$2:$V$2,0),0)</f>
        <v>21</v>
      </c>
      <c r="K24" s="9" t="s">
        <v>24</v>
      </c>
      <c r="L24" s="15">
        <f>VLOOKUP(C24,'[1]Общий рейтинг с Плэй офф'!$E:$V,MATCH($L$5,'[1]Общий рейтинг с Плэй офф'!$E$2:$V$2,0),0)</f>
        <v>15</v>
      </c>
      <c r="M24" s="16">
        <f t="shared" si="3"/>
        <v>17.5</v>
      </c>
      <c r="N24" s="4">
        <v>45</v>
      </c>
      <c r="O24" s="1">
        <v>53</v>
      </c>
      <c r="P24" s="1" t="str">
        <f>VLOOKUP($A$15&amp;N24,'[1]Итог протокол 9-80 место'!$B$3:$E$786,4,0)</f>
        <v>Чекмарев Илья</v>
      </c>
      <c r="Q24" s="2">
        <f>'[1]РЕЙТИНГ Спортсменов'!L55</f>
        <v>9</v>
      </c>
      <c r="R24" s="2">
        <f>VLOOKUP(P24,'[1]Общий рейтинг с Плэй офф'!$E:$V,MATCH($E$5,'[1]Общий рейтинг с Плэй офф'!$E$2:$V$2,0),0)</f>
        <v>3</v>
      </c>
      <c r="S24" s="2">
        <f>VLOOKUP(P24,'[1]Общий рейтинг с Плэй офф'!$E:$V,MATCH($F$5,'[1]Общий рейтинг с Плэй офф'!$E$2:$V$2,0),0)</f>
        <v>1</v>
      </c>
      <c r="T24" s="2">
        <f>VLOOKUP(P24,'[1]Общий рейтинг с Плэй офф'!$E:$V,MATCH($G$5,'[1]Общий рейтинг с Плэй офф'!$E$2:$V$2,0),0)</f>
        <v>1</v>
      </c>
      <c r="U24" s="2">
        <f>VLOOKUP(P24,'[1]Общий рейтинг с Плэй офф'!$E:$V,MATCH($H$5,'[1]Общий рейтинг с Плэй офф'!$E$2:$V$2,0),0)</f>
        <v>1</v>
      </c>
      <c r="V24" s="2">
        <f>VLOOKUP(P24,'[1]Общий рейтинг с Плэй офф'!$E:$V,MATCH($I$5,'[1]Общий рейтинг с Плэй офф'!$E$2:$V$2,0),0)</f>
        <v>3</v>
      </c>
      <c r="W24" s="14">
        <f>VLOOKUP(P24,'[1]Общий рейтинг с Плэй офф'!$E:$V,MATCH($J$5,'[1]Общий рейтинг с Плэй офф'!$E$2:$V$2,0),0)</f>
        <v>11</v>
      </c>
      <c r="X24" s="9" t="s">
        <v>24</v>
      </c>
      <c r="Y24" s="15">
        <f>VLOOKUP(P24,'[1]Общий рейтинг с Плэй офф'!$E:$V,MATCH($L$5,'[1]Общий рейтинг с Плэй офф'!$E$2:$V$2,0),0)</f>
        <v>16</v>
      </c>
      <c r="Z24" s="16">
        <f t="shared" si="0"/>
        <v>11.5</v>
      </c>
      <c r="AA24" s="1"/>
    </row>
    <row r="25" spans="1:27" ht="14.65" x14ac:dyDescent="0.4">
      <c r="A25" s="4">
        <v>10</v>
      </c>
      <c r="B25" s="1">
        <v>18</v>
      </c>
      <c r="C25" s="1" t="str">
        <f>VLOOKUP($A$15&amp;A25,'[1]Итог протокол 9-80 место'!$B$3:$E$786,4,0)</f>
        <v>Мангилев Михаил</v>
      </c>
      <c r="D25" s="2">
        <f>'[1]РЕЙТИНГ Спортсменов'!L20</f>
        <v>9</v>
      </c>
      <c r="E25" s="2">
        <f>VLOOKUP(C25,'[1]Общий рейтинг с Плэй офф'!$E:$V,MATCH($E$5,'[1]Общий рейтинг с Плэй офф'!$E$2:$V$2,0),0)</f>
        <v>4</v>
      </c>
      <c r="F25" s="2">
        <f>VLOOKUP(C25,'[1]Общий рейтинг с Плэй офф'!$E:$V,MATCH($F$5,'[1]Общий рейтинг с Плэй офф'!$E$2:$V$2,0),0)</f>
        <v>0</v>
      </c>
      <c r="G25" s="2">
        <f>VLOOKUP(C25,'[1]Общий рейтинг с Плэй офф'!$E:$V,MATCH($G$5,'[1]Общий рейтинг с Плэй офф'!$E$2:$V$2,0),0)</f>
        <v>3</v>
      </c>
      <c r="H25" s="2">
        <f>VLOOKUP(C25,'[1]Общий рейтинг с Плэй офф'!$E:$V,MATCH($H$5,'[1]Общий рейтинг с Плэй офф'!$E$2:$V$2,0),0)</f>
        <v>1</v>
      </c>
      <c r="I25" s="2">
        <f>VLOOKUP(C25,'[1]Общий рейтинг с Плэй офф'!$E:$V,MATCH($I$5,'[1]Общий рейтинг с Плэй офф'!$E$2:$V$2,0),0)</f>
        <v>1</v>
      </c>
      <c r="J25" s="14">
        <f>VLOOKUP(C25,'[1]Общий рейтинг с Плэй офф'!$E:$V,MATCH($J$5,'[1]Общий рейтинг с Плэй офф'!$E$2:$V$2,0),0)</f>
        <v>23</v>
      </c>
      <c r="K25" s="9" t="s">
        <v>24</v>
      </c>
      <c r="L25" s="15">
        <f>VLOOKUP(C25,'[1]Общий рейтинг с Плэй офф'!$E:$V,MATCH($L$5,'[1]Общий рейтинг с Плэй офф'!$E$2:$V$2,0),0)</f>
        <v>21</v>
      </c>
      <c r="M25" s="16">
        <f t="shared" si="3"/>
        <v>17.5</v>
      </c>
      <c r="N25" s="4">
        <v>46</v>
      </c>
      <c r="O25" s="1">
        <v>54</v>
      </c>
      <c r="P25" s="1" t="str">
        <f>VLOOKUP($A$15&amp;N25,'[1]Итог протокол 9-80 место'!$B$3:$E$786,4,0)</f>
        <v>Рогозин Виктор</v>
      </c>
      <c r="Q25" s="2">
        <f>'[1]РЕЙТИНГ Спортсменов'!L56</f>
        <v>9</v>
      </c>
      <c r="R25" s="2">
        <f>VLOOKUP(P25,'[1]Общий рейтинг с Плэй офф'!$E:$V,MATCH($E$5,'[1]Общий рейтинг с Плэй офф'!$E$2:$V$2,0),0)</f>
        <v>2</v>
      </c>
      <c r="S25" s="2">
        <f>VLOOKUP(P25,'[1]Общий рейтинг с Плэй офф'!$E:$V,MATCH($F$5,'[1]Общий рейтинг с Плэй офф'!$E$2:$V$2,0),0)</f>
        <v>2</v>
      </c>
      <c r="T25" s="2">
        <f>VLOOKUP(P25,'[1]Общий рейтинг с Плэй офф'!$E:$V,MATCH($G$5,'[1]Общий рейтинг с Плэй офф'!$E$2:$V$2,0),0)</f>
        <v>1</v>
      </c>
      <c r="U25" s="2">
        <f>VLOOKUP(P25,'[1]Общий рейтинг с Плэй офф'!$E:$V,MATCH($H$5,'[1]Общий рейтинг с Плэй офф'!$E$2:$V$2,0),0)</f>
        <v>4</v>
      </c>
      <c r="V25" s="2">
        <f>VLOOKUP(P25,'[1]Общий рейтинг с Плэй офф'!$E:$V,MATCH($I$5,'[1]Общий рейтинг с Плэй офф'!$E$2:$V$2,0),0)</f>
        <v>0</v>
      </c>
      <c r="W25" s="14">
        <f>VLOOKUP(P25,'[1]Общий рейтинг с Плэй офф'!$E:$V,MATCH($J$5,'[1]Общий рейтинг с Плэй офф'!$E$2:$V$2,0),0)</f>
        <v>16</v>
      </c>
      <c r="X25" s="9" t="s">
        <v>24</v>
      </c>
      <c r="Y25" s="15">
        <f>VLOOKUP(P25,'[1]Общий рейтинг с Плэй офф'!$E:$V,MATCH($L$5,'[1]Общий рейтинг с Плэй офф'!$E$2:$V$2,0),0)</f>
        <v>22</v>
      </c>
      <c r="Z25" s="16">
        <f t="shared" si="0"/>
        <v>11.5</v>
      </c>
      <c r="AA25" s="1"/>
    </row>
    <row r="26" spans="1:27" ht="14.65" x14ac:dyDescent="0.4">
      <c r="A26" s="4">
        <v>11</v>
      </c>
      <c r="B26" s="1">
        <v>19</v>
      </c>
      <c r="C26" s="1" t="str">
        <f>VLOOKUP($A$15&amp;A26,'[1]Итог протокол 9-80 место'!$B$3:$E$786,4,0)</f>
        <v>Дулепов Роман</v>
      </c>
      <c r="D26" s="2">
        <f>'[1]РЕЙТИНГ Спортсменов'!L21</f>
        <v>9</v>
      </c>
      <c r="E26" s="2">
        <f>VLOOKUP(C26,'[1]Общий рейтинг с Плэй офф'!$E:$V,MATCH($E$5,'[1]Общий рейтинг с Плэй офф'!$E$2:$V$2,0),0)</f>
        <v>4</v>
      </c>
      <c r="F26" s="2">
        <f>VLOOKUP(C26,'[1]Общий рейтинг с Плэй офф'!$E:$V,MATCH($F$5,'[1]Общий рейтинг с Плэй офф'!$E$2:$V$2,0),0)</f>
        <v>0</v>
      </c>
      <c r="G26" s="2">
        <f>VLOOKUP(C26,'[1]Общий рейтинг с Плэй офф'!$E:$V,MATCH($G$5,'[1]Общий рейтинг с Плэй офф'!$E$2:$V$2,0),0)</f>
        <v>1</v>
      </c>
      <c r="H26" s="2">
        <f>VLOOKUP(C26,'[1]Общий рейтинг с Плэй офф'!$E:$V,MATCH($H$5,'[1]Общий рейтинг с Плэй офф'!$E$2:$V$2,0),0)</f>
        <v>4</v>
      </c>
      <c r="I26" s="2">
        <f>VLOOKUP(C26,'[1]Общий рейтинг с Плэй офф'!$E:$V,MATCH($I$5,'[1]Общий рейтинг с Плэй офф'!$E$2:$V$2,0),0)</f>
        <v>0</v>
      </c>
      <c r="J26" s="14">
        <f>VLOOKUP(C26,'[1]Общий рейтинг с Плэй офф'!$E:$V,MATCH($J$5,'[1]Общий рейтинг с Плэй офф'!$E$2:$V$2,0),0)</f>
        <v>22</v>
      </c>
      <c r="K26" s="9" t="s">
        <v>24</v>
      </c>
      <c r="L26" s="15">
        <f>VLOOKUP(C26,'[1]Общий рейтинг с Плэй офф'!$E:$V,MATCH($L$5,'[1]Общий рейтинг с Плэй офф'!$E$2:$V$2,0),0)</f>
        <v>20</v>
      </c>
      <c r="M26" s="16">
        <f t="shared" si="3"/>
        <v>17.5</v>
      </c>
      <c r="N26" s="4">
        <v>47</v>
      </c>
      <c r="O26" s="1">
        <v>55</v>
      </c>
      <c r="P26" s="1" t="str">
        <f>VLOOKUP($A$15&amp;N26,'[1]Итог протокол 9-80 место'!$B$3:$E$786,4,0)</f>
        <v>Кулик Александр</v>
      </c>
      <c r="Q26" s="2">
        <f>'[1]РЕЙТИНГ Спортсменов'!L57</f>
        <v>9</v>
      </c>
      <c r="R26" s="2">
        <f>VLOOKUP(P26,'[1]Общий рейтинг с Плэй офф'!$E:$V,MATCH($E$5,'[1]Общий рейтинг с Плэй офф'!$E$2:$V$2,0),0)</f>
        <v>2</v>
      </c>
      <c r="S26" s="2">
        <f>VLOOKUP(P26,'[1]Общий рейтинг с Плэй офф'!$E:$V,MATCH($F$5,'[1]Общий рейтинг с Плэй офф'!$E$2:$V$2,0),0)</f>
        <v>0</v>
      </c>
      <c r="T26" s="2">
        <f>VLOOKUP(P26,'[1]Общий рейтинг с Плэй офф'!$E:$V,MATCH($G$5,'[1]Общий рейтинг с Плэй офф'!$E$2:$V$2,0),0)</f>
        <v>1</v>
      </c>
      <c r="U26" s="2">
        <f>VLOOKUP(P26,'[1]Общий рейтинг с Плэй офф'!$E:$V,MATCH($H$5,'[1]Общий рейтинг с Плэй офф'!$E$2:$V$2,0),0)</f>
        <v>4</v>
      </c>
      <c r="V26" s="2">
        <f>VLOOKUP(P26,'[1]Общий рейтинг с Плэй офф'!$E:$V,MATCH($I$5,'[1]Общий рейтинг с Плэй офф'!$E$2:$V$2,0),0)</f>
        <v>2</v>
      </c>
      <c r="W26" s="14">
        <f>VLOOKUP(P26,'[1]Общий рейтинг с Плэй офф'!$E:$V,MATCH($J$5,'[1]Общий рейтинг с Плэй офф'!$E$2:$V$2,0),0)</f>
        <v>16</v>
      </c>
      <c r="X26" s="9" t="s">
        <v>24</v>
      </c>
      <c r="Y26" s="15">
        <f>VLOOKUP(P26,'[1]Общий рейтинг с Плэй офф'!$E:$V,MATCH($L$5,'[1]Общий рейтинг с Плэй офф'!$E$2:$V$2,0),0)</f>
        <v>23</v>
      </c>
      <c r="Z26" s="16">
        <f t="shared" si="0"/>
        <v>11.5</v>
      </c>
      <c r="AA26" s="1"/>
    </row>
    <row r="27" spans="1:27" ht="14.65" x14ac:dyDescent="0.4">
      <c r="A27" s="4">
        <v>12</v>
      </c>
      <c r="B27" s="1">
        <v>20</v>
      </c>
      <c r="C27" s="1" t="str">
        <f>VLOOKUP($A$15&amp;A27,'[1]Итог протокол 9-80 место'!$B$3:$E$786,4,0)</f>
        <v>Осетров Олег</v>
      </c>
      <c r="D27" s="2">
        <f>'[1]РЕЙТИНГ Спортсменов'!L22</f>
        <v>9</v>
      </c>
      <c r="E27" s="2">
        <f>VLOOKUP(C27,'[1]Общий рейтинг с Плэй офф'!$E:$V,MATCH($E$5,'[1]Общий рейтинг с Плэй офф'!$E$2:$V$2,0),0)</f>
        <v>4</v>
      </c>
      <c r="F27" s="2">
        <f>VLOOKUP(C27,'[1]Общий рейтинг с Плэй офф'!$E:$V,MATCH($F$5,'[1]Общий рейтинг с Плэй офф'!$E$2:$V$2,0),0)</f>
        <v>1</v>
      </c>
      <c r="G27" s="2">
        <f>VLOOKUP(C27,'[1]Общий рейтинг с Плэй офф'!$E:$V,MATCH($G$5,'[1]Общий рейтинг с Плэй офф'!$E$2:$V$2,0),0)</f>
        <v>2</v>
      </c>
      <c r="H27" s="2">
        <f>VLOOKUP(C27,'[1]Общий рейтинг с Плэй офф'!$E:$V,MATCH($H$5,'[1]Общий рейтинг с Плэй офф'!$E$2:$V$2,0),0)</f>
        <v>2</v>
      </c>
      <c r="I27" s="2">
        <f>VLOOKUP(C27,'[1]Общий рейтинг с Плэй офф'!$E:$V,MATCH($I$5,'[1]Общий рейтинг с Плэй офф'!$E$2:$V$2,0),0)</f>
        <v>0</v>
      </c>
      <c r="J27" s="14">
        <f>VLOOKUP(C27,'[1]Общий рейтинг с Плэй офф'!$E:$V,MATCH($J$5,'[1]Общий рейтинг с Плэй офф'!$E$2:$V$2,0),0)</f>
        <v>18</v>
      </c>
      <c r="K27" s="9" t="s">
        <v>24</v>
      </c>
      <c r="L27" s="15">
        <f>VLOOKUP(C27,'[1]Общий рейтинг с Плэй офф'!$E:$V,MATCH($L$5,'[1]Общий рейтинг с Плэй офф'!$E$2:$V$2,0),0)</f>
        <v>14</v>
      </c>
      <c r="M27" s="16">
        <f t="shared" si="3"/>
        <v>17</v>
      </c>
      <c r="N27" s="4">
        <v>48</v>
      </c>
      <c r="O27" s="1">
        <v>56</v>
      </c>
      <c r="P27" s="1" t="str">
        <f>VLOOKUP($A$15&amp;N27,'[1]Итог протокол 9-80 место'!$B$3:$E$786,4,0)</f>
        <v>Дацюк Николай</v>
      </c>
      <c r="Q27" s="2">
        <f>'[1]РЕЙТИНГ Спортсменов'!L58</f>
        <v>9</v>
      </c>
      <c r="R27" s="2">
        <f>VLOOKUP(P27,'[1]Общий рейтинг с Плэй офф'!$E:$V,MATCH($E$5,'[1]Общий рейтинг с Плэй офф'!$E$2:$V$2,0),0)</f>
        <v>3</v>
      </c>
      <c r="S27" s="2">
        <f>VLOOKUP(P27,'[1]Общий рейтинг с Плэй офф'!$E:$V,MATCH($F$5,'[1]Общий рейтинг с Плэй офф'!$E$2:$V$2,0),0)</f>
        <v>3</v>
      </c>
      <c r="T27" s="2">
        <f>VLOOKUP(P27,'[1]Общий рейтинг с Плэй офф'!$E:$V,MATCH($G$5,'[1]Общий рейтинг с Плэй офф'!$E$2:$V$2,0),0)</f>
        <v>0</v>
      </c>
      <c r="U27" s="2">
        <f>VLOOKUP(P27,'[1]Общий рейтинг с Плэй офф'!$E:$V,MATCH($H$5,'[1]Общий рейтинг с Плэй офф'!$E$2:$V$2,0),0)</f>
        <v>2</v>
      </c>
      <c r="V27" s="2">
        <f>VLOOKUP(P27,'[1]Общий рейтинг с Плэй офф'!$E:$V,MATCH($I$5,'[1]Общий рейтинг с Плэй офф'!$E$2:$V$2,0),0)</f>
        <v>1</v>
      </c>
      <c r="W27" s="14">
        <f>VLOOKUP(P27,'[1]Общий рейтинг с Плэй офф'!$E:$V,MATCH($J$5,'[1]Общий рейтинг с Плэй офф'!$E$2:$V$2,0),0)</f>
        <v>17</v>
      </c>
      <c r="X27" s="9" t="s">
        <v>24</v>
      </c>
      <c r="Y27" s="15">
        <f>VLOOKUP(P27,'[1]Общий рейтинг с Плэй офф'!$E:$V,MATCH($L$5,'[1]Общий рейтинг с Плэй офф'!$E$2:$V$2,0),0)</f>
        <v>13</v>
      </c>
      <c r="Z27" s="16">
        <f t="shared" si="0"/>
        <v>11</v>
      </c>
      <c r="AA27" s="1"/>
    </row>
    <row r="28" spans="1:27" ht="14.65" x14ac:dyDescent="0.4">
      <c r="A28" s="4">
        <v>13</v>
      </c>
      <c r="B28" s="1">
        <v>21</v>
      </c>
      <c r="C28" s="1" t="str">
        <f>VLOOKUP($A$15&amp;A28,'[1]Итог протокол 9-80 место'!$B$3:$E$786,4,0)</f>
        <v>Борилов Дмитрий</v>
      </c>
      <c r="D28" s="2">
        <f>'[1]РЕЙТИНГ Спортсменов'!L23</f>
        <v>9</v>
      </c>
      <c r="E28" s="2">
        <f>VLOOKUP(C28,'[1]Общий рейтинг с Плэй офф'!$E:$V,MATCH($E$5,'[1]Общий рейтинг с Плэй офф'!$E$2:$V$2,0),0)</f>
        <v>5</v>
      </c>
      <c r="F28" s="2">
        <f>VLOOKUP(C28,'[1]Общий рейтинг с Плэй офф'!$E:$V,MATCH($F$5,'[1]Общий рейтинг с Плэй офф'!$E$2:$V$2,0),0)</f>
        <v>0</v>
      </c>
      <c r="G28" s="2">
        <f>VLOOKUP(C28,'[1]Общий рейтинг с Плэй офф'!$E:$V,MATCH($G$5,'[1]Общий рейтинг с Плэй офф'!$E$2:$V$2,0),0)</f>
        <v>0</v>
      </c>
      <c r="H28" s="2">
        <f>VLOOKUP(C28,'[1]Общий рейтинг с Плэй офф'!$E:$V,MATCH($H$5,'[1]Общий рейтинг с Плэй офф'!$E$2:$V$2,0),0)</f>
        <v>2</v>
      </c>
      <c r="I28" s="2">
        <f>VLOOKUP(C28,'[1]Общий рейтинг с Плэй офф'!$E:$V,MATCH($I$5,'[1]Общий рейтинг с Плэй офф'!$E$2:$V$2,0),0)</f>
        <v>2</v>
      </c>
      <c r="J28" s="14">
        <f>VLOOKUP(C28,'[1]Общий рейтинг с Плэй офф'!$E:$V,MATCH($J$5,'[1]Общий рейтинг с Плэй офф'!$E$2:$V$2,0),0)</f>
        <v>17</v>
      </c>
      <c r="K28" s="9" t="s">
        <v>24</v>
      </c>
      <c r="L28" s="15">
        <f>VLOOKUP(C28,'[1]Общий рейтинг с Плэй офф'!$E:$V,MATCH($L$5,'[1]Общий рейтинг с Плэй офф'!$E$2:$V$2,0),0)</f>
        <v>19</v>
      </c>
      <c r="M28" s="16">
        <f t="shared" si="3"/>
        <v>17</v>
      </c>
      <c r="N28" s="4">
        <v>49</v>
      </c>
      <c r="O28" s="1">
        <v>57</v>
      </c>
      <c r="P28" s="1" t="str">
        <f>VLOOKUP($A$15&amp;N28,'[1]Итог протокол 9-80 место'!$B$3:$E$786,4,0)</f>
        <v>Ласкаржевский Николай</v>
      </c>
      <c r="Q28" s="2">
        <f>'[1]РЕЙТИНГ Спортсменов'!L59</f>
        <v>9</v>
      </c>
      <c r="R28" s="2">
        <f>VLOOKUP(P28,'[1]Общий рейтинг с Плэй офф'!$E:$V,MATCH($E$5,'[1]Общий рейтинг с Плэй офф'!$E$2:$V$2,0),0)</f>
        <v>2</v>
      </c>
      <c r="S28" s="2">
        <f>VLOOKUP(P28,'[1]Общий рейтинг с Плэй офф'!$E:$V,MATCH($F$5,'[1]Общий рейтинг с Плэй офф'!$E$2:$V$2,0),0)</f>
        <v>1</v>
      </c>
      <c r="T28" s="2">
        <f>VLOOKUP(P28,'[1]Общий рейтинг с Плэй офф'!$E:$V,MATCH($G$5,'[1]Общий рейтинг с Плэй офф'!$E$2:$V$2,0),0)</f>
        <v>2</v>
      </c>
      <c r="U28" s="2">
        <f>VLOOKUP(P28,'[1]Общий рейтинг с Плэй офф'!$E:$V,MATCH($H$5,'[1]Общий рейтинг с Плэй офф'!$E$2:$V$2,0),0)</f>
        <v>2</v>
      </c>
      <c r="V28" s="2">
        <f>VLOOKUP(P28,'[1]Общий рейтинг с Плэй офф'!$E:$V,MATCH($I$5,'[1]Общий рейтинг с Плэй офф'!$E$2:$V$2,0),0)</f>
        <v>2</v>
      </c>
      <c r="W28" s="14">
        <f>VLOOKUP(P28,'[1]Общий рейтинг с Плэй офф'!$E:$V,MATCH($J$5,'[1]Общий рейтинг с Плэй офф'!$E$2:$V$2,0),0)</f>
        <v>16</v>
      </c>
      <c r="X28" s="9" t="s">
        <v>24</v>
      </c>
      <c r="Y28" s="15">
        <f>VLOOKUP(P28,'[1]Общий рейтинг с Плэй офф'!$E:$V,MATCH($L$5,'[1]Общий рейтинг с Плэй офф'!$E$2:$V$2,0),0)</f>
        <v>17</v>
      </c>
      <c r="Z28" s="16">
        <f t="shared" si="0"/>
        <v>11</v>
      </c>
      <c r="AA28" s="1"/>
    </row>
    <row r="29" spans="1:27" ht="14.65" x14ac:dyDescent="0.4">
      <c r="A29" s="4">
        <v>14</v>
      </c>
      <c r="B29" s="1">
        <v>22</v>
      </c>
      <c r="C29" s="1" t="str">
        <f>VLOOKUP($A$15&amp;A29,'[1]Итог протокол 9-80 место'!$B$3:$E$786,4,0)</f>
        <v xml:space="preserve">Губский Александр </v>
      </c>
      <c r="D29" s="2">
        <f>'[1]РЕЙТИНГ Спортсменов'!L24</f>
        <v>9</v>
      </c>
      <c r="E29" s="2">
        <f>VLOOKUP(C29,'[1]Общий рейтинг с Плэй офф'!$E:$V,MATCH($E$5,'[1]Общий рейтинг с Плэй офф'!$E$2:$V$2,0),0)</f>
        <v>4</v>
      </c>
      <c r="F29" s="2">
        <f>VLOOKUP(C29,'[1]Общий рейтинг с Плэй офф'!$E:$V,MATCH($F$5,'[1]Общий рейтинг с Плэй офф'!$E$2:$V$2,0),0)</f>
        <v>1</v>
      </c>
      <c r="G29" s="2">
        <f>VLOOKUP(C29,'[1]Общий рейтинг с Плэй офф'!$E:$V,MATCH($G$5,'[1]Общий рейтинг с Плэй офф'!$E$2:$V$2,0),0)</f>
        <v>2</v>
      </c>
      <c r="H29" s="2">
        <f>VLOOKUP(C29,'[1]Общий рейтинг с Плэй офф'!$E:$V,MATCH($H$5,'[1]Общий рейтинг с Плэй офф'!$E$2:$V$2,0),0)</f>
        <v>1</v>
      </c>
      <c r="I29" s="2">
        <f>VLOOKUP(C29,'[1]Общий рейтинг с Плэй офф'!$E:$V,MATCH($I$5,'[1]Общий рейтинг с Плэй офф'!$E$2:$V$2,0),0)</f>
        <v>1</v>
      </c>
      <c r="J29" s="14">
        <f>VLOOKUP(C29,'[1]Общий рейтинг с Плэй офф'!$E:$V,MATCH($J$5,'[1]Общий рейтинг с Плэй офф'!$E$2:$V$2,0),0)</f>
        <v>21</v>
      </c>
      <c r="K29" s="9" t="s">
        <v>24</v>
      </c>
      <c r="L29" s="15">
        <f>VLOOKUP(C29,'[1]Общий рейтинг с Плэй офф'!$E:$V,MATCH($L$5,'[1]Общий рейтинг с Плэй офф'!$E$2:$V$2,0),0)</f>
        <v>18</v>
      </c>
      <c r="M29" s="16">
        <f t="shared" si="3"/>
        <v>16</v>
      </c>
      <c r="N29" s="4">
        <v>50</v>
      </c>
      <c r="O29" s="1">
        <v>58</v>
      </c>
      <c r="P29" s="1" t="str">
        <f>VLOOKUP($A$15&amp;N29,'[1]Итог протокол 9-80 место'!$B$3:$E$786,4,0)</f>
        <v>Кыдырмаев Бакытбек</v>
      </c>
      <c r="Q29" s="2">
        <f>'[1]РЕЙТИНГ Спортсменов'!L60</f>
        <v>9</v>
      </c>
      <c r="R29" s="2">
        <f>VLOOKUP(P29,'[1]Общий рейтинг с Плэй офф'!$E:$V,MATCH($E$5,'[1]Общий рейтинг с Плэй офф'!$E$2:$V$2,0),0)</f>
        <v>2</v>
      </c>
      <c r="S29" s="2">
        <f>VLOOKUP(P29,'[1]Общий рейтинг с Плэй офф'!$E:$V,MATCH($F$5,'[1]Общий рейтинг с Плэй офф'!$E$2:$V$2,0),0)</f>
        <v>0</v>
      </c>
      <c r="T29" s="2">
        <f>VLOOKUP(P29,'[1]Общий рейтинг с Плэй офф'!$E:$V,MATCH($G$5,'[1]Общий рейтинг с Плэй офф'!$E$2:$V$2,0),0)</f>
        <v>2</v>
      </c>
      <c r="U29" s="2">
        <f>VLOOKUP(P29,'[1]Общий рейтинг с Плэй офф'!$E:$V,MATCH($H$5,'[1]Общий рейтинг с Плэй офф'!$E$2:$V$2,0),0)</f>
        <v>2</v>
      </c>
      <c r="V29" s="2">
        <f>VLOOKUP(P29,'[1]Общий рейтинг с Плэй офф'!$E:$V,MATCH($I$5,'[1]Общий рейтинг с Плэй офф'!$E$2:$V$2,0),0)</f>
        <v>3</v>
      </c>
      <c r="W29" s="14">
        <f>VLOOKUP(P29,'[1]Общий рейтинг с Плэй офф'!$E:$V,MATCH($J$5,'[1]Общий рейтинг с Плэй офф'!$E$2:$V$2,0),0)</f>
        <v>17</v>
      </c>
      <c r="X29" s="9" t="s">
        <v>24</v>
      </c>
      <c r="Y29" s="15">
        <f>VLOOKUP(P29,'[1]Общий рейтинг с Плэй офф'!$E:$V,MATCH($L$5,'[1]Общий рейтинг с Плэй офф'!$E$2:$V$2,0),0)</f>
        <v>19</v>
      </c>
      <c r="Z29" s="16">
        <f t="shared" si="0"/>
        <v>11</v>
      </c>
      <c r="AA29" s="1"/>
    </row>
    <row r="30" spans="1:27" ht="14.65" x14ac:dyDescent="0.4">
      <c r="A30" s="4">
        <v>15</v>
      </c>
      <c r="B30" s="1">
        <v>23</v>
      </c>
      <c r="C30" s="1" t="str">
        <f>VLOOKUP($A$15&amp;A30,'[1]Итог протокол 9-80 место'!$B$3:$E$786,4,0)</f>
        <v>Шакиров Нурлан</v>
      </c>
      <c r="D30" s="2">
        <f>'[1]РЕЙТИНГ Спортсменов'!L25</f>
        <v>9</v>
      </c>
      <c r="E30" s="2">
        <f>VLOOKUP(C30,'[1]Общий рейтинг с Плэй офф'!$E:$V,MATCH($E$5,'[1]Общий рейтинг с Плэй офф'!$E$2:$V$2,0),0)</f>
        <v>4</v>
      </c>
      <c r="F30" s="2">
        <f>VLOOKUP(C30,'[1]Общий рейтинг с Плэй офф'!$E:$V,MATCH($F$5,'[1]Общий рейтинг с Плэй офф'!$E$2:$V$2,0),0)</f>
        <v>0</v>
      </c>
      <c r="G30" s="2">
        <f>VLOOKUP(C30,'[1]Общий рейтинг с Плэй офф'!$E:$V,MATCH($G$5,'[1]Общий рейтинг с Плэй офф'!$E$2:$V$2,0),0)</f>
        <v>2</v>
      </c>
      <c r="H30" s="2">
        <f>VLOOKUP(C30,'[1]Общий рейтинг с Плэй офф'!$E:$V,MATCH($H$5,'[1]Общий рейтинг с Плэй офф'!$E$2:$V$2,0),0)</f>
        <v>1</v>
      </c>
      <c r="I30" s="2">
        <f>VLOOKUP(C30,'[1]Общий рейтинг с Плэй офф'!$E:$V,MATCH($I$5,'[1]Общий рейтинг с Плэй офф'!$E$2:$V$2,0),0)</f>
        <v>2</v>
      </c>
      <c r="J30" s="14">
        <f>VLOOKUP(C30,'[1]Общий рейтинг с Плэй офф'!$E:$V,MATCH($J$5,'[1]Общий рейтинг с Плэй офф'!$E$2:$V$2,0),0)</f>
        <v>18</v>
      </c>
      <c r="K30" s="9" t="s">
        <v>24</v>
      </c>
      <c r="L30" s="15">
        <f>VLOOKUP(C30,'[1]Общий рейтинг с Плэй офф'!$E:$V,MATCH($L$5,'[1]Общий рейтинг с Плэй офф'!$E$2:$V$2,0),0)</f>
        <v>19</v>
      </c>
      <c r="M30" s="16">
        <f t="shared" si="3"/>
        <v>16</v>
      </c>
      <c r="N30" s="4">
        <v>51</v>
      </c>
      <c r="O30" s="1">
        <v>59</v>
      </c>
      <c r="P30" s="1" t="str">
        <f>VLOOKUP($A$15&amp;N30,'[1]Итог протокол 9-80 место'!$B$3:$E$786,4,0)</f>
        <v>Бабакин Кирилл</v>
      </c>
      <c r="Q30" s="2">
        <f>'[1]РЕЙТИНГ Спортсменов'!L61</f>
        <v>9</v>
      </c>
      <c r="R30" s="2">
        <f>VLOOKUP(P30,'[1]Общий рейтинг с Плэй офф'!$E:$V,MATCH($E$5,'[1]Общий рейтинг с Плэй офф'!$E$2:$V$2,0),0)</f>
        <v>3</v>
      </c>
      <c r="S30" s="2">
        <f>VLOOKUP(P30,'[1]Общий рейтинг с Плэй офф'!$E:$V,MATCH($F$5,'[1]Общий рейтинг с Плэй офф'!$E$2:$V$2,0),0)</f>
        <v>1</v>
      </c>
      <c r="T30" s="2">
        <f>VLOOKUP(P30,'[1]Общий рейтинг с Плэй офф'!$E:$V,MATCH($G$5,'[1]Общий рейтинг с Плэй офф'!$E$2:$V$2,0),0)</f>
        <v>0</v>
      </c>
      <c r="U30" s="2">
        <f>VLOOKUP(P30,'[1]Общий рейтинг с Плэй офф'!$E:$V,MATCH($H$5,'[1]Общий рейтинг с Плэй офф'!$E$2:$V$2,0),0)</f>
        <v>2</v>
      </c>
      <c r="V30" s="2">
        <f>VLOOKUP(P30,'[1]Общий рейтинг с Плэй офф'!$E:$V,MATCH($I$5,'[1]Общий рейтинг с Плэй офф'!$E$2:$V$2,0),0)</f>
        <v>3</v>
      </c>
      <c r="W30" s="14">
        <f>VLOOKUP(P30,'[1]Общий рейтинг с Плэй офф'!$E:$V,MATCH($J$5,'[1]Общий рейтинг с Плэй офф'!$E$2:$V$2,0),0)</f>
        <v>16</v>
      </c>
      <c r="X30" s="9" t="s">
        <v>24</v>
      </c>
      <c r="Y30" s="15">
        <f>VLOOKUP(P30,'[1]Общий рейтинг с Плэй офф'!$E:$V,MATCH($L$5,'[1]Общий рейтинг с Плэй офф'!$E$2:$V$2,0),0)</f>
        <v>19</v>
      </c>
      <c r="Z30" s="16">
        <f t="shared" si="0"/>
        <v>11</v>
      </c>
      <c r="AA30" s="1"/>
    </row>
    <row r="31" spans="1:27" ht="14.65" x14ac:dyDescent="0.4">
      <c r="A31" s="4">
        <v>16</v>
      </c>
      <c r="B31" s="1">
        <v>24</v>
      </c>
      <c r="C31" s="1" t="str">
        <f>VLOOKUP($A$15&amp;A31,'[1]Итог протокол 9-80 место'!$B$3:$E$786,4,0)</f>
        <v>Сусузов Махмут</v>
      </c>
      <c r="D31" s="2">
        <f>'[1]РЕЙТИНГ Спортсменов'!L26</f>
        <v>9</v>
      </c>
      <c r="E31" s="2">
        <f>VLOOKUP(C31,'[1]Общий рейтинг с Плэй офф'!$E:$V,MATCH($E$5,'[1]Общий рейтинг с Плэй офф'!$E$2:$V$2,0),0)</f>
        <v>4</v>
      </c>
      <c r="F31" s="2">
        <f>VLOOKUP(C31,'[1]Общий рейтинг с Плэй офф'!$E:$V,MATCH($F$5,'[1]Общий рейтинг с Плэй офф'!$E$2:$V$2,0),0)</f>
        <v>1</v>
      </c>
      <c r="G31" s="2">
        <f>VLOOKUP(C31,'[1]Общий рейтинг с Плэй офф'!$E:$V,MATCH($G$5,'[1]Общий рейтинг с Плэй офф'!$E$2:$V$2,0),0)</f>
        <v>0</v>
      </c>
      <c r="H31" s="2">
        <f>VLOOKUP(C31,'[1]Общий рейтинг с Плэй офф'!$E:$V,MATCH($H$5,'[1]Общий рейтинг с Плэй офф'!$E$2:$V$2,0),0)</f>
        <v>4</v>
      </c>
      <c r="I31" s="2">
        <f>VLOOKUP(C31,'[1]Общий рейтинг с Плэй офф'!$E:$V,MATCH($I$5,'[1]Общий рейтинг с Плэй офф'!$E$2:$V$2,0),0)</f>
        <v>0</v>
      </c>
      <c r="J31" s="14">
        <f>VLOOKUP(C31,'[1]Общий рейтинг с Плэй офф'!$E:$V,MATCH($J$5,'[1]Общий рейтинг с Плэй офф'!$E$2:$V$2,0),0)</f>
        <v>16</v>
      </c>
      <c r="K31" s="9" t="s">
        <v>24</v>
      </c>
      <c r="L31" s="15">
        <f>VLOOKUP(C31,'[1]Общий рейтинг с Плэй офф'!$E:$V,MATCH($L$5,'[1]Общий рейтинг с Плэй офф'!$E$2:$V$2,0),0)</f>
        <v>19</v>
      </c>
      <c r="M31" s="16">
        <f t="shared" si="3"/>
        <v>16</v>
      </c>
      <c r="N31" s="4">
        <v>52</v>
      </c>
      <c r="O31" s="1">
        <v>60</v>
      </c>
      <c r="P31" s="1" t="str">
        <f>VLOOKUP($A$15&amp;N31,'[1]Итог протокол 9-80 место'!$B$3:$E$786,4,0)</f>
        <v>Востриков Александр</v>
      </c>
      <c r="Q31" s="2">
        <f>'[1]РЕЙТИНГ Спортсменов'!L62</f>
        <v>9</v>
      </c>
      <c r="R31" s="2">
        <f>VLOOKUP(P31,'[1]Общий рейтинг с Плэй офф'!$E:$V,MATCH($E$5,'[1]Общий рейтинг с Плэй офф'!$E$2:$V$2,0),0)</f>
        <v>3</v>
      </c>
      <c r="S31" s="2">
        <f>VLOOKUP(P31,'[1]Общий рейтинг с Плэй офф'!$E:$V,MATCH($F$5,'[1]Общий рейтинг с Плэй офф'!$E$2:$V$2,0),0)</f>
        <v>1</v>
      </c>
      <c r="T31" s="2">
        <f>VLOOKUP(P31,'[1]Общий рейтинг с Плэй офф'!$E:$V,MATCH($G$5,'[1]Общий рейтинг с Плэй офф'!$E$2:$V$2,0),0)</f>
        <v>1</v>
      </c>
      <c r="U31" s="2">
        <f>VLOOKUP(P31,'[1]Общий рейтинг с Плэй офф'!$E:$V,MATCH($H$5,'[1]Общий рейтинг с Плэй офф'!$E$2:$V$2,0),0)</f>
        <v>0</v>
      </c>
      <c r="V31" s="2">
        <f>VLOOKUP(P31,'[1]Общий рейтинг с Плэй офф'!$E:$V,MATCH($I$5,'[1]Общий рейтинг с Плэй офф'!$E$2:$V$2,0),0)</f>
        <v>4</v>
      </c>
      <c r="W31" s="14">
        <f>VLOOKUP(P31,'[1]Общий рейтинг с Плэй офф'!$E:$V,MATCH($J$5,'[1]Общий рейтинг с Плэй офф'!$E$2:$V$2,0),0)</f>
        <v>14</v>
      </c>
      <c r="X31" s="9" t="s">
        <v>24</v>
      </c>
      <c r="Y31" s="15">
        <f>VLOOKUP(P31,'[1]Общий рейтинг с Плэй офф'!$E:$V,MATCH($L$5,'[1]Общий рейтинг с Плэй офф'!$E$2:$V$2,0),0)</f>
        <v>16</v>
      </c>
      <c r="Z31" s="16">
        <f t="shared" si="0"/>
        <v>10.5</v>
      </c>
      <c r="AA31" s="1"/>
    </row>
    <row r="32" spans="1:27" ht="14.65" x14ac:dyDescent="0.4">
      <c r="A32" s="4">
        <v>17</v>
      </c>
      <c r="B32" s="1">
        <v>25</v>
      </c>
      <c r="C32" s="1" t="str">
        <f>VLOOKUP($A$15&amp;A32,'[1]Итог протокол 9-80 место'!$B$3:$E$786,4,0)</f>
        <v>Григорьев Михаил</v>
      </c>
      <c r="D32" s="2">
        <f>'[1]РЕЙТИНГ Спортсменов'!L27</f>
        <v>9</v>
      </c>
      <c r="E32" s="2">
        <f>VLOOKUP(C32,'[1]Общий рейтинг с Плэй офф'!$E:$V,MATCH($E$5,'[1]Общий рейтинг с Плэй офф'!$E$2:$V$2,0),0)</f>
        <v>4</v>
      </c>
      <c r="F32" s="2">
        <f>VLOOKUP(C32,'[1]Общий рейтинг с Плэй офф'!$E:$V,MATCH($F$5,'[1]Общий рейтинг с Плэй офф'!$E$2:$V$2,0),0)</f>
        <v>0</v>
      </c>
      <c r="G32" s="2">
        <f>VLOOKUP(C32,'[1]Общий рейтинг с Плэй офф'!$E:$V,MATCH($G$5,'[1]Общий рейтинг с Плэй офф'!$E$2:$V$2,0),0)</f>
        <v>0</v>
      </c>
      <c r="H32" s="2">
        <f>VLOOKUP(C32,'[1]Общий рейтинг с Плэй офф'!$E:$V,MATCH($H$5,'[1]Общий рейтинг с Плэй офф'!$E$2:$V$2,0),0)</f>
        <v>4</v>
      </c>
      <c r="I32" s="2">
        <f>VLOOKUP(C32,'[1]Общий рейтинг с Плэй офф'!$E:$V,MATCH($I$5,'[1]Общий рейтинг с Плэй офф'!$E$2:$V$2,0),0)</f>
        <v>1</v>
      </c>
      <c r="J32" s="14">
        <f>VLOOKUP(C32,'[1]Общий рейтинг с Плэй офф'!$E:$V,MATCH($J$5,'[1]Общий рейтинг с Плэй офф'!$E$2:$V$2,0),0)</f>
        <v>17</v>
      </c>
      <c r="K32" s="9" t="s">
        <v>24</v>
      </c>
      <c r="L32" s="15">
        <f>VLOOKUP(C32,'[1]Общий рейтинг с Плэй офф'!$E:$V,MATCH($L$5,'[1]Общий рейтинг с Плэй офф'!$E$2:$V$2,0),0)</f>
        <v>24</v>
      </c>
      <c r="M32" s="16">
        <f t="shared" si="3"/>
        <v>16</v>
      </c>
      <c r="N32" s="4">
        <v>53</v>
      </c>
      <c r="O32" s="1">
        <v>61</v>
      </c>
      <c r="P32" s="1" t="str">
        <f>VLOOKUP($A$15&amp;N32,'[1]Итог протокол 9-80 место'!$B$3:$E$786,4,0)</f>
        <v>Гуцаев Казбек</v>
      </c>
      <c r="Q32" s="2">
        <f>'[1]РЕЙТИНГ Спортсменов'!L63</f>
        <v>9</v>
      </c>
      <c r="R32" s="2">
        <f>VLOOKUP(P32,'[1]Общий рейтинг с Плэй офф'!$E:$V,MATCH($E$5,'[1]Общий рейтинг с Плэй офф'!$E$2:$V$2,0),0)</f>
        <v>2</v>
      </c>
      <c r="S32" s="2">
        <f>VLOOKUP(P32,'[1]Общий рейтинг с Плэй офф'!$E:$V,MATCH($F$5,'[1]Общий рейтинг с Плэй офф'!$E$2:$V$2,0),0)</f>
        <v>1</v>
      </c>
      <c r="T32" s="2">
        <f>VLOOKUP(P32,'[1]Общий рейтинг с Плэй офф'!$E:$V,MATCH($G$5,'[1]Общий рейтинг с Плэй офф'!$E$2:$V$2,0),0)</f>
        <v>2</v>
      </c>
      <c r="U32" s="2">
        <f>VLOOKUP(P32,'[1]Общий рейтинг с Плэй офф'!$E:$V,MATCH($H$5,'[1]Общий рейтинг с Плэй офф'!$E$2:$V$2,0),0)</f>
        <v>1</v>
      </c>
      <c r="V32" s="2">
        <f>VLOOKUP(P32,'[1]Общий рейтинг с Плэй офф'!$E:$V,MATCH($I$5,'[1]Общий рейтинг с Плэй офф'!$E$2:$V$2,0),0)</f>
        <v>3</v>
      </c>
      <c r="W32" s="14">
        <f>VLOOKUP(P32,'[1]Общий рейтинг с Плэй офф'!$E:$V,MATCH($J$5,'[1]Общий рейтинг с Плэй офф'!$E$2:$V$2,0),0)</f>
        <v>15</v>
      </c>
      <c r="X32" s="9" t="s">
        <v>24</v>
      </c>
      <c r="Y32" s="15">
        <f>VLOOKUP(P32,'[1]Общий рейтинг с Плэй офф'!$E:$V,MATCH($L$5,'[1]Общий рейтинг с Плэй офф'!$E$2:$V$2,0),0)</f>
        <v>22</v>
      </c>
      <c r="Z32" s="16">
        <f t="shared" si="0"/>
        <v>10</v>
      </c>
      <c r="AA32" s="1"/>
    </row>
    <row r="33" spans="1:27" ht="14.65" x14ac:dyDescent="0.4">
      <c r="A33" s="4">
        <v>18</v>
      </c>
      <c r="B33" s="1">
        <v>26</v>
      </c>
      <c r="C33" s="1" t="str">
        <f>VLOOKUP($A$15&amp;A33,'[1]Итог протокол 9-80 место'!$B$3:$E$786,4,0)</f>
        <v>Васильев Денис</v>
      </c>
      <c r="D33" s="2">
        <f>'[1]РЕЙТИНГ Спортсменов'!L28</f>
        <v>9</v>
      </c>
      <c r="E33" s="2">
        <f>VLOOKUP(C33,'[1]Общий рейтинг с Плэй офф'!$E:$V,MATCH($E$5,'[1]Общий рейтинг с Плэй офф'!$E$2:$V$2,0),0)</f>
        <v>4</v>
      </c>
      <c r="F33" s="2">
        <f>VLOOKUP(C33,'[1]Общий рейтинг с Плэй офф'!$E:$V,MATCH($F$5,'[1]Общий рейтинг с Плэй офф'!$E$2:$V$2,0),0)</f>
        <v>0</v>
      </c>
      <c r="G33" s="2">
        <f>VLOOKUP(C33,'[1]Общий рейтинг с Плэй офф'!$E:$V,MATCH($G$5,'[1]Общий рейтинг с Плэй офф'!$E$2:$V$2,0),0)</f>
        <v>1</v>
      </c>
      <c r="H33" s="2">
        <f>VLOOKUP(C33,'[1]Общий рейтинг с Плэй офф'!$E:$V,MATCH($H$5,'[1]Общий рейтинг с Плэй офф'!$E$2:$V$2,0),0)</f>
        <v>2</v>
      </c>
      <c r="I33" s="2">
        <f>VLOOKUP(C33,'[1]Общий рейтинг с Плэй офф'!$E:$V,MATCH($I$5,'[1]Общий рейтинг с Плэй офф'!$E$2:$V$2,0),0)</f>
        <v>2</v>
      </c>
      <c r="J33" s="14">
        <f>VLOOKUP(C33,'[1]Общий рейтинг с Плэй офф'!$E:$V,MATCH($J$5,'[1]Общий рейтинг с Плэй офф'!$E$2:$V$2,0),0)</f>
        <v>18</v>
      </c>
      <c r="K33" s="9" t="s">
        <v>24</v>
      </c>
      <c r="L33" s="15">
        <f>VLOOKUP(C33,'[1]Общий рейтинг с Плэй офф'!$E:$V,MATCH($L$5,'[1]Общий рейтинг с Плэй офф'!$E$2:$V$2,0),0)</f>
        <v>18</v>
      </c>
      <c r="M33" s="16">
        <f t="shared" si="3"/>
        <v>15.5</v>
      </c>
      <c r="N33" s="4">
        <v>54</v>
      </c>
      <c r="O33" s="1">
        <v>62</v>
      </c>
      <c r="P33" s="1" t="str">
        <f>VLOOKUP($A$15&amp;N33,'[1]Итог протокол 9-80 место'!$B$3:$E$786,4,0)</f>
        <v>Зудин Виктор</v>
      </c>
      <c r="Q33" s="2">
        <f>'[1]РЕЙТИНГ Спортсменов'!L64</f>
        <v>9</v>
      </c>
      <c r="R33" s="2">
        <f>VLOOKUP(P33,'[1]Общий рейтинг с Плэй офф'!$E:$V,MATCH($E$5,'[1]Общий рейтинг с Плэй офф'!$E$2:$V$2,0),0)</f>
        <v>2</v>
      </c>
      <c r="S33" s="2">
        <f>VLOOKUP(P33,'[1]Общий рейтинг с Плэй офф'!$E:$V,MATCH($F$5,'[1]Общий рейтинг с Плэй офф'!$E$2:$V$2,0),0)</f>
        <v>0</v>
      </c>
      <c r="T33" s="2">
        <f>VLOOKUP(P33,'[1]Общий рейтинг с Плэй офф'!$E:$V,MATCH($G$5,'[1]Общий рейтинг с Плэй офф'!$E$2:$V$2,0),0)</f>
        <v>0</v>
      </c>
      <c r="U33" s="2">
        <f>VLOOKUP(P33,'[1]Общий рейтинг с Плэй офф'!$E:$V,MATCH($H$5,'[1]Общий рейтинг с Плэй офф'!$E$2:$V$2,0),0)</f>
        <v>4</v>
      </c>
      <c r="V33" s="2">
        <f>VLOOKUP(P33,'[1]Общий рейтинг с Плэй офф'!$E:$V,MATCH($I$5,'[1]Общий рейтинг с Плэй офф'!$E$2:$V$2,0),0)</f>
        <v>3</v>
      </c>
      <c r="W33" s="14">
        <f>VLOOKUP(P33,'[1]Общий рейтинг с Плэй офф'!$E:$V,MATCH($J$5,'[1]Общий рейтинг с Плэй офф'!$E$2:$V$2,0),0)</f>
        <v>15</v>
      </c>
      <c r="X33" s="9" t="s">
        <v>24</v>
      </c>
      <c r="Y33" s="15">
        <f>VLOOKUP(P33,'[1]Общий рейтинг с Плэй офф'!$E:$V,MATCH($L$5,'[1]Общий рейтинг с Плэй офф'!$E$2:$V$2,0),0)</f>
        <v>25</v>
      </c>
      <c r="Z33" s="16">
        <f t="shared" si="0"/>
        <v>10</v>
      </c>
      <c r="AA33" s="1"/>
    </row>
    <row r="34" spans="1:27" ht="14.65" x14ac:dyDescent="0.4">
      <c r="A34" s="4">
        <v>19</v>
      </c>
      <c r="B34" s="1">
        <v>27</v>
      </c>
      <c r="C34" s="1" t="str">
        <f>VLOOKUP($A$15&amp;A34,'[1]Итог протокол 9-80 место'!$B$3:$E$786,4,0)</f>
        <v>Бурцев Андрей</v>
      </c>
      <c r="D34" s="2">
        <f>'[1]РЕЙТИНГ Спортсменов'!L29</f>
        <v>9</v>
      </c>
      <c r="E34" s="2">
        <f>VLOOKUP(C34,'[1]Общий рейтинг с Плэй офф'!$E:$V,MATCH($E$5,'[1]Общий рейтинг с Плэй офф'!$E$2:$V$2,0),0)</f>
        <v>4</v>
      </c>
      <c r="F34" s="2">
        <f>VLOOKUP(C34,'[1]Общий рейтинг с Плэй офф'!$E:$V,MATCH($F$5,'[1]Общий рейтинг с Плэй офф'!$E$2:$V$2,0),0)</f>
        <v>1</v>
      </c>
      <c r="G34" s="2">
        <f>VLOOKUP(C34,'[1]Общий рейтинг с Плэй офф'!$E:$V,MATCH($G$5,'[1]Общий рейтинг с Плэй офф'!$E$2:$V$2,0),0)</f>
        <v>0</v>
      </c>
      <c r="H34" s="2">
        <f>VLOOKUP(C34,'[1]Общий рейтинг с Плэй офф'!$E:$V,MATCH($H$5,'[1]Общий рейтинг с Плэй офф'!$E$2:$V$2,0),0)</f>
        <v>3</v>
      </c>
      <c r="I34" s="2">
        <f>VLOOKUP(C34,'[1]Общий рейтинг с Плэй офф'!$E:$V,MATCH($I$5,'[1]Общий рейтинг с Плэй офф'!$E$2:$V$2,0),0)</f>
        <v>1</v>
      </c>
      <c r="J34" s="14">
        <f>VLOOKUP(C34,'[1]Общий рейтинг с Плэй офф'!$E:$V,MATCH($J$5,'[1]Общий рейтинг с Плэй офф'!$E$2:$V$2,0),0)</f>
        <v>23</v>
      </c>
      <c r="K34" s="9" t="s">
        <v>24</v>
      </c>
      <c r="L34" s="15">
        <f>VLOOKUP(C34,'[1]Общий рейтинг с Плэй офф'!$E:$V,MATCH($L$5,'[1]Общий рейтинг с Плэй офф'!$E$2:$V$2,0),0)</f>
        <v>20</v>
      </c>
      <c r="M34" s="16">
        <f t="shared" si="3"/>
        <v>15</v>
      </c>
      <c r="N34" s="4">
        <v>55</v>
      </c>
      <c r="O34" s="1">
        <v>63</v>
      </c>
      <c r="P34" s="1" t="str">
        <f>VLOOKUP($A$15&amp;N34,'[1]Итог протокол 9-80 место'!$B$3:$E$786,4,0)</f>
        <v>Рыбаков Андрей</v>
      </c>
      <c r="Q34" s="2">
        <f>'[1]РЕЙТИНГ Спортсменов'!L65</f>
        <v>9</v>
      </c>
      <c r="R34" s="2">
        <f>VLOOKUP(P34,'[1]Общий рейтинг с Плэй офф'!$E:$V,MATCH($E$5,'[1]Общий рейтинг с Плэй офф'!$E$2:$V$2,0),0)</f>
        <v>2</v>
      </c>
      <c r="S34" s="2">
        <f>VLOOKUP(P34,'[1]Общий рейтинг с Плэй офф'!$E:$V,MATCH($F$5,'[1]Общий рейтинг с Плэй офф'!$E$2:$V$2,0),0)</f>
        <v>1</v>
      </c>
      <c r="T34" s="2">
        <f>VLOOKUP(P34,'[1]Общий рейтинг с Плэй офф'!$E:$V,MATCH($G$5,'[1]Общий рейтинг с Плэй офф'!$E$2:$V$2,0),0)</f>
        <v>0</v>
      </c>
      <c r="U34" s="2">
        <f>VLOOKUP(P34,'[1]Общий рейтинг с Плэй офф'!$E:$V,MATCH($H$5,'[1]Общий рейтинг с Плэй офф'!$E$2:$V$2,0),0)</f>
        <v>4</v>
      </c>
      <c r="V34" s="2">
        <f>VLOOKUP(P34,'[1]Общий рейтинг с Плэй офф'!$E:$V,MATCH($I$5,'[1]Общий рейтинг с Плэй офф'!$E$2:$V$2,0),0)</f>
        <v>2</v>
      </c>
      <c r="W34" s="14">
        <f>VLOOKUP(P34,'[1]Общий рейтинг с Плэй офф'!$E:$V,MATCH($J$5,'[1]Общий рейтинг с Плэй офф'!$E$2:$V$2,0),0)</f>
        <v>9</v>
      </c>
      <c r="X34" s="9" t="s">
        <v>24</v>
      </c>
      <c r="Y34" s="15">
        <f>VLOOKUP(P34,'[1]Общий рейтинг с Плэй офф'!$E:$V,MATCH($L$5,'[1]Общий рейтинг с Плэй офф'!$E$2:$V$2,0),0)</f>
        <v>21</v>
      </c>
      <c r="Z34" s="16">
        <f t="shared" si="0"/>
        <v>10</v>
      </c>
      <c r="AA34" s="1"/>
    </row>
    <row r="35" spans="1:27" ht="14.65" x14ac:dyDescent="0.4">
      <c r="A35" s="4">
        <v>20</v>
      </c>
      <c r="B35" s="1">
        <v>28</v>
      </c>
      <c r="C35" s="1" t="str">
        <f>VLOOKUP($A$15&amp;A35,'[1]Итог протокол 9-80 место'!$B$3:$E$786,4,0)</f>
        <v>Алексей Зурабиани</v>
      </c>
      <c r="D35" s="2">
        <f>'[1]РЕЙТИНГ Спортсменов'!L30</f>
        <v>9</v>
      </c>
      <c r="E35" s="2">
        <f>VLOOKUP(C35,'[1]Общий рейтинг с Плэй офф'!$E:$V,MATCH($E$5,'[1]Общий рейтинг с Плэй офф'!$E$2:$V$2,0),0)</f>
        <v>3</v>
      </c>
      <c r="F35" s="2">
        <f>VLOOKUP(C35,'[1]Общий рейтинг с Плэй офф'!$E:$V,MATCH($F$5,'[1]Общий рейтинг с Плэй офф'!$E$2:$V$2,0),0)</f>
        <v>0</v>
      </c>
      <c r="G35" s="2">
        <f>VLOOKUP(C35,'[1]Общий рейтинг с Плэй офф'!$E:$V,MATCH($G$5,'[1]Общий рейтинг с Плэй офф'!$E$2:$V$2,0),0)</f>
        <v>2</v>
      </c>
      <c r="H35" s="2">
        <f>VLOOKUP(C35,'[1]Общий рейтинг с Плэй офф'!$E:$V,MATCH($H$5,'[1]Общий рейтинг с Плэй офф'!$E$2:$V$2,0),0)</f>
        <v>3</v>
      </c>
      <c r="I35" s="2">
        <f>VLOOKUP(C35,'[1]Общий рейтинг с Плэй офф'!$E:$V,MATCH($I$5,'[1]Общий рейтинг с Плэй офф'!$E$2:$V$2,0),0)</f>
        <v>1</v>
      </c>
      <c r="J35" s="14">
        <f>VLOOKUP(C35,'[1]Общий рейтинг с Плэй офф'!$E:$V,MATCH($J$5,'[1]Общий рейтинг с Плэй офф'!$E$2:$V$2,0),0)</f>
        <v>17</v>
      </c>
      <c r="K35" s="9" t="s">
        <v>24</v>
      </c>
      <c r="L35" s="15">
        <f>VLOOKUP(C35,'[1]Общий рейтинг с Плэй офф'!$E:$V,MATCH($L$5,'[1]Общий рейтинг с Плэй офф'!$E$2:$V$2,0),0)</f>
        <v>25</v>
      </c>
      <c r="M35" s="16">
        <f t="shared" si="3"/>
        <v>15</v>
      </c>
      <c r="N35" s="4">
        <v>56</v>
      </c>
      <c r="O35" s="1">
        <v>64</v>
      </c>
      <c r="P35" s="1" t="str">
        <f>VLOOKUP($A$15&amp;N35,'[1]Итог протокол 9-80 место'!$B$3:$E$786,4,0)</f>
        <v>Мухин Виталий</v>
      </c>
      <c r="Q35" s="2">
        <f>'[1]РЕЙТИНГ Спортсменов'!L66</f>
        <v>9</v>
      </c>
      <c r="R35" s="2">
        <f>VLOOKUP(P35,'[1]Общий рейтинг с Плэй офф'!$E:$V,MATCH($E$5,'[1]Общий рейтинг с Плэй офф'!$E$2:$V$2,0),0)</f>
        <v>1</v>
      </c>
      <c r="S35" s="2">
        <f>VLOOKUP(P35,'[1]Общий рейтинг с Плэй офф'!$E:$V,MATCH($F$5,'[1]Общий рейтинг с Плэй офф'!$E$2:$V$2,0),0)</f>
        <v>0</v>
      </c>
      <c r="T35" s="2">
        <f>VLOOKUP(P35,'[1]Общий рейтинг с Плэй офф'!$E:$V,MATCH($G$5,'[1]Общий рейтинг с Плэй офф'!$E$2:$V$2,0),0)</f>
        <v>3</v>
      </c>
      <c r="U35" s="2">
        <f>VLOOKUP(P35,'[1]Общий рейтинг с Плэй офф'!$E:$V,MATCH($H$5,'[1]Общий рейтинг с Плэй офф'!$E$2:$V$2,0),0)</f>
        <v>2</v>
      </c>
      <c r="V35" s="2">
        <f>VLOOKUP(P35,'[1]Общий рейтинг с Плэй офф'!$E:$V,MATCH($I$5,'[1]Общий рейтинг с Плэй офф'!$E$2:$V$2,0),0)</f>
        <v>3</v>
      </c>
      <c r="W35" s="14">
        <f>VLOOKUP(P35,'[1]Общий рейтинг с Плэй офф'!$E:$V,MATCH($J$5,'[1]Общий рейтинг с Плэй офф'!$E$2:$V$2,0),0)</f>
        <v>10</v>
      </c>
      <c r="X35" s="9" t="s">
        <v>24</v>
      </c>
      <c r="Y35" s="15">
        <f>VLOOKUP(P35,'[1]Общий рейтинг с Плэй офф'!$E:$V,MATCH($L$5,'[1]Общий рейтинг с Плэй офф'!$E$2:$V$2,0),0)</f>
        <v>19</v>
      </c>
      <c r="Z35" s="16">
        <f t="shared" si="0"/>
        <v>9.5</v>
      </c>
      <c r="AA35" s="1"/>
    </row>
    <row r="36" spans="1:27" ht="14.65" x14ac:dyDescent="0.4">
      <c r="A36" s="4">
        <v>21</v>
      </c>
      <c r="B36" s="1">
        <v>29</v>
      </c>
      <c r="C36" s="1" t="str">
        <f>VLOOKUP($A$15&amp;A36,'[1]Итог протокол 9-80 место'!$B$3:$E$786,4,0)</f>
        <v>Косьянов Александр</v>
      </c>
      <c r="D36" s="2">
        <f>'[1]РЕЙТИНГ Спортсменов'!L31</f>
        <v>9</v>
      </c>
      <c r="E36" s="2">
        <f>VLOOKUP(C36,'[1]Общий рейтинг с Плэй офф'!$E:$V,MATCH($E$5,'[1]Общий рейтинг с Плэй офф'!$E$2:$V$2,0),0)</f>
        <v>4</v>
      </c>
      <c r="F36" s="2">
        <f>VLOOKUP(C36,'[1]Общий рейтинг с Плэй офф'!$E:$V,MATCH($F$5,'[1]Общий рейтинг с Плэй офф'!$E$2:$V$2,0),0)</f>
        <v>2</v>
      </c>
      <c r="G36" s="2">
        <f>VLOOKUP(C36,'[1]Общий рейтинг с Плэй офф'!$E:$V,MATCH($G$5,'[1]Общий рейтинг с Плэй офф'!$E$2:$V$2,0),0)</f>
        <v>1</v>
      </c>
      <c r="H36" s="2">
        <f>VLOOKUP(C36,'[1]Общий рейтинг с Плэй офф'!$E:$V,MATCH($H$5,'[1]Общий рейтинг с Плэй офф'!$E$2:$V$2,0),0)</f>
        <v>1</v>
      </c>
      <c r="I36" s="2">
        <f>VLOOKUP(C36,'[1]Общий рейтинг с Плэй офф'!$E:$V,MATCH($I$5,'[1]Общий рейтинг с Плэй офф'!$E$2:$V$2,0),0)</f>
        <v>1</v>
      </c>
      <c r="J36" s="14">
        <f>VLOOKUP(C36,'[1]Общий рейтинг с Плэй офф'!$E:$V,MATCH($J$5,'[1]Общий рейтинг с Плэй офф'!$E$2:$V$2,0),0)</f>
        <v>22</v>
      </c>
      <c r="K36" s="9" t="s">
        <v>24</v>
      </c>
      <c r="L36" s="15">
        <f>VLOOKUP(C36,'[1]Общий рейтинг с Плэй офф'!$E:$V,MATCH($L$5,'[1]Общий рейтинг с Плэй офф'!$E$2:$V$2,0),0)</f>
        <v>16</v>
      </c>
      <c r="M36" s="16">
        <f t="shared" si="3"/>
        <v>14.5</v>
      </c>
      <c r="N36" s="4">
        <v>57</v>
      </c>
      <c r="O36" s="1">
        <v>65</v>
      </c>
      <c r="P36" s="1" t="str">
        <f>VLOOKUP($A$15&amp;N36,'[1]Итог протокол 9-80 место'!$B$3:$E$786,4,0)</f>
        <v>Дмитрий Ли</v>
      </c>
      <c r="Q36" s="2">
        <f>'[1]РЕЙТИНГ Спортсменов'!L67</f>
        <v>9</v>
      </c>
      <c r="R36" s="2">
        <f>VLOOKUP(P36,'[1]Общий рейтинг с Плэй офф'!$E:$V,MATCH($E$5,'[1]Общий рейтинг с Плэй офф'!$E$2:$V$2,0),0)</f>
        <v>1</v>
      </c>
      <c r="S36" s="2">
        <f>VLOOKUP(P36,'[1]Общий рейтинг с Плэй офф'!$E:$V,MATCH($F$5,'[1]Общий рейтинг с Плэй офф'!$E$2:$V$2,0),0)</f>
        <v>1</v>
      </c>
      <c r="T36" s="2">
        <f>VLOOKUP(P36,'[1]Общий рейтинг с Плэй офф'!$E:$V,MATCH($G$5,'[1]Общий рейтинг с Плэй офф'!$E$2:$V$2,0),0)</f>
        <v>3</v>
      </c>
      <c r="U36" s="2">
        <f>VLOOKUP(P36,'[1]Общий рейтинг с Плэй офф'!$E:$V,MATCH($H$5,'[1]Общий рейтинг с Плэй офф'!$E$2:$V$2,0),0)</f>
        <v>1</v>
      </c>
      <c r="V36" s="2">
        <f>VLOOKUP(P36,'[1]Общий рейтинг с Плэй офф'!$E:$V,MATCH($I$5,'[1]Общий рейтинг с Плэй офф'!$E$2:$V$2,0),0)</f>
        <v>3</v>
      </c>
      <c r="W36" s="14">
        <f>VLOOKUP(P36,'[1]Общий рейтинг с Плэй офф'!$E:$V,MATCH($J$5,'[1]Общий рейтинг с Плэй офф'!$E$2:$V$2,0),0)</f>
        <v>14</v>
      </c>
      <c r="X36" s="9" t="s">
        <v>24</v>
      </c>
      <c r="Y36" s="15">
        <f>VLOOKUP(P36,'[1]Общий рейтинг с Плэй офф'!$E:$V,MATCH($L$5,'[1]Общий рейтинг с Плэй офф'!$E$2:$V$2,0),0)</f>
        <v>14</v>
      </c>
      <c r="Z36" s="16">
        <f t="shared" si="0"/>
        <v>8.5</v>
      </c>
      <c r="AA36" s="1"/>
    </row>
    <row r="37" spans="1:27" ht="14.65" x14ac:dyDescent="0.4">
      <c r="A37" s="4">
        <v>22</v>
      </c>
      <c r="B37" s="1">
        <v>30</v>
      </c>
      <c r="C37" s="1" t="str">
        <f>VLOOKUP($A$15&amp;A37,'[1]Итог протокол 9-80 место'!$B$3:$E$786,4,0)</f>
        <v>Мельников Михаил</v>
      </c>
      <c r="D37" s="2">
        <f>'[1]РЕЙТИНГ Спортсменов'!L32</f>
        <v>9</v>
      </c>
      <c r="E37" s="2">
        <f>VLOOKUP(C37,'[1]Общий рейтинг с Плэй офф'!$E:$V,MATCH($E$5,'[1]Общий рейтинг с Плэй офф'!$E$2:$V$2,0),0)</f>
        <v>3</v>
      </c>
      <c r="F37" s="2">
        <f>VLOOKUP(C37,'[1]Общий рейтинг с Плэй офф'!$E:$V,MATCH($F$5,'[1]Общий рейтинг с Плэй офф'!$E$2:$V$2,0),0)</f>
        <v>0</v>
      </c>
      <c r="G37" s="2">
        <f>VLOOKUP(C37,'[1]Общий рейтинг с Плэй офф'!$E:$V,MATCH($G$5,'[1]Общий рейтинг с Плэй офф'!$E$2:$V$2,0),0)</f>
        <v>1</v>
      </c>
      <c r="H37" s="2">
        <f>VLOOKUP(C37,'[1]Общий рейтинг с Плэй офф'!$E:$V,MATCH($H$5,'[1]Общий рейтинг с Плэй офф'!$E$2:$V$2,0),0)</f>
        <v>4</v>
      </c>
      <c r="I37" s="2">
        <f>VLOOKUP(C37,'[1]Общий рейтинг с Плэй офф'!$E:$V,MATCH($I$5,'[1]Общий рейтинг с Плэй офф'!$E$2:$V$2,0),0)</f>
        <v>1</v>
      </c>
      <c r="J37" s="14">
        <f>VLOOKUP(C37,'[1]Общий рейтинг с Плэй офф'!$E:$V,MATCH($J$5,'[1]Общий рейтинг с Плэй офф'!$E$2:$V$2,0),0)</f>
        <v>20</v>
      </c>
      <c r="K37" s="9" t="s">
        <v>24</v>
      </c>
      <c r="L37" s="15">
        <f>VLOOKUP(C37,'[1]Общий рейтинг с Плэй офф'!$E:$V,MATCH($L$5,'[1]Общий рейтинг с Плэй офф'!$E$2:$V$2,0),0)</f>
        <v>29</v>
      </c>
      <c r="M37" s="16">
        <f t="shared" si="3"/>
        <v>14.5</v>
      </c>
      <c r="N37" s="4">
        <v>58</v>
      </c>
      <c r="O37" s="1">
        <v>66</v>
      </c>
      <c r="P37" s="1" t="str">
        <f>VLOOKUP($A$15&amp;N37,'[1]Итог протокол 9-80 место'!$B$3:$E$786,4,0)</f>
        <v>Ким Сергей</v>
      </c>
      <c r="Q37" s="2">
        <f>'[1]РЕЙТИНГ Спортсменов'!L68</f>
        <v>9</v>
      </c>
      <c r="R37" s="2">
        <f>VLOOKUP(P37,'[1]Общий рейтинг с Плэй офф'!$E:$V,MATCH($E$5,'[1]Общий рейтинг с Плэй офф'!$E$2:$V$2,0),0)</f>
        <v>1</v>
      </c>
      <c r="S37" s="2">
        <f>VLOOKUP(P37,'[1]Общий рейтинг с Плэй офф'!$E:$V,MATCH($F$5,'[1]Общий рейтинг с Плэй офф'!$E$2:$V$2,0),0)</f>
        <v>2</v>
      </c>
      <c r="T37" s="2">
        <f>VLOOKUP(P37,'[1]Общий рейтинг с Плэй офф'!$E:$V,MATCH($G$5,'[1]Общий рейтинг с Плэй офф'!$E$2:$V$2,0),0)</f>
        <v>1</v>
      </c>
      <c r="U37" s="2">
        <f>VLOOKUP(P37,'[1]Общий рейтинг с Плэй офф'!$E:$V,MATCH($H$5,'[1]Общий рейтинг с Плэй офф'!$E$2:$V$2,0),0)</f>
        <v>4</v>
      </c>
      <c r="V37" s="2">
        <f>VLOOKUP(P37,'[1]Общий рейтинг с Плэй офф'!$E:$V,MATCH($I$5,'[1]Общий рейтинг с Плэй офф'!$E$2:$V$2,0),0)</f>
        <v>1</v>
      </c>
      <c r="W37" s="14">
        <f>VLOOKUP(P37,'[1]Общий рейтинг с Плэй офф'!$E:$V,MATCH($J$5,'[1]Общий рейтинг с Плэй офф'!$E$2:$V$2,0),0)</f>
        <v>12</v>
      </c>
      <c r="X37" s="9" t="s">
        <v>24</v>
      </c>
      <c r="Y37" s="15">
        <f>VLOOKUP(P37,'[1]Общий рейтинг с Плэй офф'!$E:$V,MATCH($L$5,'[1]Общий рейтинг с Плэй офф'!$E$2:$V$2,0),0)</f>
        <v>19</v>
      </c>
      <c r="Z37" s="16">
        <f t="shared" si="0"/>
        <v>8.5</v>
      </c>
      <c r="AA37" s="1"/>
    </row>
    <row r="38" spans="1:27" ht="14.65" x14ac:dyDescent="0.4">
      <c r="A38" s="4">
        <v>23</v>
      </c>
      <c r="B38" s="1">
        <v>31</v>
      </c>
      <c r="C38" s="1" t="str">
        <f>VLOOKUP($A$15&amp;A38,'[1]Итог протокол 9-80 место'!$B$3:$E$786,4,0)</f>
        <v>Давыдов Дмитрий</v>
      </c>
      <c r="D38" s="2">
        <f>'[1]РЕЙТИНГ Спортсменов'!L33</f>
        <v>9</v>
      </c>
      <c r="E38" s="2">
        <f>VLOOKUP(C38,'[1]Общий рейтинг с Плэй офф'!$E:$V,MATCH($E$5,'[1]Общий рейтинг с Плэй офф'!$E$2:$V$2,0),0)</f>
        <v>3</v>
      </c>
      <c r="F38" s="2">
        <f>VLOOKUP(C38,'[1]Общий рейтинг с Плэй офф'!$E:$V,MATCH($F$5,'[1]Общий рейтинг с Плэй офф'!$E$2:$V$2,0),0)</f>
        <v>2</v>
      </c>
      <c r="G38" s="2">
        <f>VLOOKUP(C38,'[1]Общий рейтинг с Плэй офф'!$E:$V,MATCH($G$5,'[1]Общий рейтинг с Плэй офф'!$E$2:$V$2,0),0)</f>
        <v>2</v>
      </c>
      <c r="H38" s="2">
        <f>VLOOKUP(C38,'[1]Общий рейтинг с Плэй офф'!$E:$V,MATCH($H$5,'[1]Общий рейтинг с Плэй офф'!$E$2:$V$2,0),0)</f>
        <v>2</v>
      </c>
      <c r="I38" s="2">
        <f>VLOOKUP(C38,'[1]Общий рейтинг с Плэй офф'!$E:$V,MATCH($I$5,'[1]Общий рейтинг с Плэй офф'!$E$2:$V$2,0),0)</f>
        <v>0</v>
      </c>
      <c r="J38" s="14">
        <f>VLOOKUP(C38,'[1]Общий рейтинг с Плэй офф'!$E:$V,MATCH($J$5,'[1]Общий рейтинг с Плэй офф'!$E$2:$V$2,0),0)</f>
        <v>21</v>
      </c>
      <c r="K38" s="9" t="s">
        <v>24</v>
      </c>
      <c r="L38" s="15">
        <f>VLOOKUP(C38,'[1]Общий рейтинг с Плэй офф'!$E:$V,MATCH($L$5,'[1]Общий рейтинг с Плэй офф'!$E$2:$V$2,0),0)</f>
        <v>18</v>
      </c>
      <c r="M38" s="16">
        <f t="shared" si="3"/>
        <v>14</v>
      </c>
      <c r="N38" s="4">
        <v>59</v>
      </c>
      <c r="O38" s="1">
        <v>67</v>
      </c>
      <c r="P38" s="1" t="str">
        <f>VLOOKUP($A$15&amp;N38,'[1]Итог протокол 9-80 место'!$B$3:$E$786,4,0)</f>
        <v>Фролов Сергей</v>
      </c>
      <c r="Q38" s="2">
        <f>'[1]РЕЙТИНГ Спортсменов'!L69</f>
        <v>9</v>
      </c>
      <c r="R38" s="2">
        <f>VLOOKUP(P38,'[1]Общий рейтинг с Плэй офф'!$E:$V,MATCH($E$5,'[1]Общий рейтинг с Плэй офф'!$E$2:$V$2,0),0)</f>
        <v>2</v>
      </c>
      <c r="S38" s="2">
        <f>VLOOKUP(P38,'[1]Общий рейтинг с Плэй офф'!$E:$V,MATCH($F$5,'[1]Общий рейтинг с Плэй офф'!$E$2:$V$2,0),0)</f>
        <v>1</v>
      </c>
      <c r="T38" s="2">
        <f>VLOOKUP(P38,'[1]Общий рейтинг с Плэй офф'!$E:$V,MATCH($G$5,'[1]Общий рейтинг с Плэй офф'!$E$2:$V$2,0),0)</f>
        <v>1</v>
      </c>
      <c r="U38" s="2">
        <f>VLOOKUP(P38,'[1]Общий рейтинг с Плэй офф'!$E:$V,MATCH($H$5,'[1]Общий рейтинг с Плэй офф'!$E$2:$V$2,0),0)</f>
        <v>1</v>
      </c>
      <c r="V38" s="2">
        <f>VLOOKUP(P38,'[1]Общий рейтинг с Плэй офф'!$E:$V,MATCH($I$5,'[1]Общий рейтинг с Плэй офф'!$E$2:$V$2,0),0)</f>
        <v>4</v>
      </c>
      <c r="W38" s="14">
        <f>VLOOKUP(P38,'[1]Общий рейтинг с Плэй офф'!$E:$V,MATCH($J$5,'[1]Общий рейтинг с Плэй офф'!$E$2:$V$2,0),0)</f>
        <v>9</v>
      </c>
      <c r="X38" s="9" t="s">
        <v>24</v>
      </c>
      <c r="Y38" s="15">
        <f>VLOOKUP(P38,'[1]Общий рейтинг с Плэй офф'!$E:$V,MATCH($L$5,'[1]Общий рейтинг с Плэй офф'!$E$2:$V$2,0),0)</f>
        <v>19</v>
      </c>
      <c r="Z38" s="16">
        <f t="shared" si="0"/>
        <v>8.5</v>
      </c>
      <c r="AA38" s="1"/>
    </row>
    <row r="39" spans="1:27" ht="14.65" x14ac:dyDescent="0.4">
      <c r="A39" s="4">
        <v>24</v>
      </c>
      <c r="B39" s="1">
        <v>32</v>
      </c>
      <c r="C39" s="1" t="str">
        <f>VLOOKUP($A$15&amp;A39,'[1]Итог протокол 9-80 место'!$B$3:$E$786,4,0)</f>
        <v>Гуламов Абдурашид</v>
      </c>
      <c r="D39" s="2">
        <f>'[1]РЕЙТИНГ Спортсменов'!L34</f>
        <v>9</v>
      </c>
      <c r="E39" s="2">
        <f>VLOOKUP(C39,'[1]Общий рейтинг с Плэй офф'!$E:$V,MATCH($E$5,'[1]Общий рейтинг с Плэй офф'!$E$2:$V$2,0),0)</f>
        <v>3</v>
      </c>
      <c r="F39" s="2">
        <f>VLOOKUP(C39,'[1]Общий рейтинг с Плэй офф'!$E:$V,MATCH($F$5,'[1]Общий рейтинг с Плэй офф'!$E$2:$V$2,0),0)</f>
        <v>1</v>
      </c>
      <c r="G39" s="2">
        <f>VLOOKUP(C39,'[1]Общий рейтинг с Плэй офф'!$E:$V,MATCH($G$5,'[1]Общий рейтинг с Плэй офф'!$E$2:$V$2,0),0)</f>
        <v>2</v>
      </c>
      <c r="H39" s="2">
        <f>VLOOKUP(C39,'[1]Общий рейтинг с Плэй офф'!$E:$V,MATCH($H$5,'[1]Общий рейтинг с Плэй офф'!$E$2:$V$2,0),0)</f>
        <v>2</v>
      </c>
      <c r="I39" s="2">
        <f>VLOOKUP(C39,'[1]Общий рейтинг с Плэй офф'!$E:$V,MATCH($I$5,'[1]Общий рейтинг с Плэй офф'!$E$2:$V$2,0),0)</f>
        <v>1</v>
      </c>
      <c r="J39" s="14">
        <f>VLOOKUP(C39,'[1]Общий рейтинг с Плэй офф'!$E:$V,MATCH($J$5,'[1]Общий рейтинг с Плэй офф'!$E$2:$V$2,0),0)</f>
        <v>14</v>
      </c>
      <c r="K39" s="9" t="s">
        <v>24</v>
      </c>
      <c r="L39" s="15">
        <f>VLOOKUP(C39,'[1]Общий рейтинг с Плэй офф'!$E:$V,MATCH($L$5,'[1]Общий рейтинг с Плэй офф'!$E$2:$V$2,0),0)</f>
        <v>11</v>
      </c>
      <c r="M39" s="16">
        <f t="shared" si="3"/>
        <v>14</v>
      </c>
      <c r="N39" s="4">
        <v>60</v>
      </c>
      <c r="O39" s="1">
        <v>68</v>
      </c>
      <c r="P39" s="1" t="str">
        <f>VLOOKUP($A$15&amp;N39,'[1]Итог протокол 9-80 место'!$B$3:$E$786,4,0)</f>
        <v>Больбит Алексей</v>
      </c>
      <c r="Q39" s="2">
        <f>'[1]РЕЙТИНГ Спортсменов'!L70</f>
        <v>9</v>
      </c>
      <c r="R39" s="2">
        <f>VLOOKUP(P39,'[1]Общий рейтинг с Плэй офф'!$E:$V,MATCH($E$5,'[1]Общий рейтинг с Плэй офф'!$E$2:$V$2,0),0)</f>
        <v>0</v>
      </c>
      <c r="S39" s="2">
        <f>VLOOKUP(P39,'[1]Общий рейтинг с Плэй офф'!$E:$V,MATCH($F$5,'[1]Общий рейтинг с Плэй офф'!$E$2:$V$2,0),0)</f>
        <v>1</v>
      </c>
      <c r="T39" s="2">
        <f>VLOOKUP(P39,'[1]Общий рейтинг с Плэй офф'!$E:$V,MATCH($G$5,'[1]Общий рейтинг с Плэй офф'!$E$2:$V$2,0),0)</f>
        <v>2</v>
      </c>
      <c r="U39" s="2">
        <f>VLOOKUP(P39,'[1]Общий рейтинг с Плэй офф'!$E:$V,MATCH($H$5,'[1]Общий рейтинг с Плэй офф'!$E$2:$V$2,0),0)</f>
        <v>5</v>
      </c>
      <c r="V39" s="2">
        <f>VLOOKUP(P39,'[1]Общий рейтинг с Плэй офф'!$E:$V,MATCH($I$5,'[1]Общий рейтинг с Плэй офф'!$E$2:$V$2,0),0)</f>
        <v>1</v>
      </c>
      <c r="W39" s="14">
        <f>VLOOKUP(P39,'[1]Общий рейтинг с Плэй офф'!$E:$V,MATCH($J$5,'[1]Общий рейтинг с Плэй офф'!$E$2:$V$2,0),0)</f>
        <v>10</v>
      </c>
      <c r="X39" s="9" t="s">
        <v>24</v>
      </c>
      <c r="Y39" s="15">
        <f>VLOOKUP(P39,'[1]Общий рейтинг с Плэй офф'!$E:$V,MATCH($L$5,'[1]Общий рейтинг с Плэй офф'!$E$2:$V$2,0),0)</f>
        <v>23</v>
      </c>
      <c r="Z39" s="16">
        <f t="shared" si="0"/>
        <v>8</v>
      </c>
      <c r="AA39" s="1"/>
    </row>
    <row r="40" spans="1:27" ht="14.65" x14ac:dyDescent="0.4">
      <c r="A40" s="4">
        <v>25</v>
      </c>
      <c r="B40" s="1">
        <v>33</v>
      </c>
      <c r="C40" s="1" t="str">
        <f>VLOOKUP($A$15&amp;A40,'[1]Итог протокол 9-80 место'!$B$3:$E$786,4,0)</f>
        <v>Алимов Александр</v>
      </c>
      <c r="D40" s="2">
        <f>'[1]РЕЙТИНГ Спортсменов'!L35</f>
        <v>9</v>
      </c>
      <c r="E40" s="2">
        <f>VLOOKUP(C40,'[1]Общий рейтинг с Плэй офф'!$E:$V,MATCH($E$5,'[1]Общий рейтинг с Плэй офф'!$E$2:$V$2,0),0)</f>
        <v>4</v>
      </c>
      <c r="F40" s="2">
        <f>VLOOKUP(C40,'[1]Общий рейтинг с Плэй офф'!$E:$V,MATCH($F$5,'[1]Общий рейтинг с Плэй офф'!$E$2:$V$2,0),0)</f>
        <v>1</v>
      </c>
      <c r="G40" s="2">
        <f>VLOOKUP(C40,'[1]Общий рейтинг с Плэй офф'!$E:$V,MATCH($G$5,'[1]Общий рейтинг с Плэй офф'!$E$2:$V$2,0),0)</f>
        <v>0</v>
      </c>
      <c r="H40" s="2">
        <f>VLOOKUP(C40,'[1]Общий рейтинг с Плэй офф'!$E:$V,MATCH($H$5,'[1]Общий рейтинг с Плэй офф'!$E$2:$V$2,0),0)</f>
        <v>2</v>
      </c>
      <c r="I40" s="2">
        <f>VLOOKUP(C40,'[1]Общий рейтинг с Плэй офф'!$E:$V,MATCH($I$5,'[1]Общий рейтинг с Плэй офф'!$E$2:$V$2,0),0)</f>
        <v>2</v>
      </c>
      <c r="J40" s="14">
        <f>VLOOKUP(C40,'[1]Общий рейтинг с Плэй офф'!$E:$V,MATCH($J$5,'[1]Общий рейтинг с Плэй офф'!$E$2:$V$2,0),0)</f>
        <v>16</v>
      </c>
      <c r="K40" s="9" t="s">
        <v>24</v>
      </c>
      <c r="L40" s="15">
        <f>VLOOKUP(C40,'[1]Общий рейтинг с Плэй офф'!$E:$V,MATCH($L$5,'[1]Общий рейтинг с Плэй офф'!$E$2:$V$2,0),0)</f>
        <v>16</v>
      </c>
      <c r="M40" s="16">
        <f t="shared" si="3"/>
        <v>14</v>
      </c>
      <c r="N40" s="4">
        <v>61</v>
      </c>
      <c r="O40" s="1">
        <v>69</v>
      </c>
      <c r="P40" s="1" t="str">
        <f>VLOOKUP($A$15&amp;N40,'[1]Итог протокол 9-80 место'!$B$3:$E$786,4,0)</f>
        <v>Галкин Дмитрий</v>
      </c>
      <c r="Q40" s="2">
        <f>'[1]РЕЙТИНГ Спортсменов'!L71</f>
        <v>9</v>
      </c>
      <c r="R40" s="2">
        <f>VLOOKUP(P40,'[1]Общий рейтинг с Плэй офф'!$E:$V,MATCH($E$5,'[1]Общий рейтинг с Плэй офф'!$E$2:$V$2,0),0)</f>
        <v>0</v>
      </c>
      <c r="S40" s="2">
        <f>VLOOKUP(P40,'[1]Общий рейтинг с Плэй офф'!$E:$V,MATCH($F$5,'[1]Общий рейтинг с Плэй офф'!$E$2:$V$2,0),0)</f>
        <v>2</v>
      </c>
      <c r="T40" s="2">
        <f>VLOOKUP(P40,'[1]Общий рейтинг с Плэй офф'!$E:$V,MATCH($G$5,'[1]Общий рейтинг с Плэй офф'!$E$2:$V$2,0),0)</f>
        <v>3</v>
      </c>
      <c r="U40" s="2">
        <f>VLOOKUP(P40,'[1]Общий рейтинг с Плэй офф'!$E:$V,MATCH($H$5,'[1]Общий рейтинг с Плэй офф'!$E$2:$V$2,0),0)</f>
        <v>2</v>
      </c>
      <c r="V40" s="2">
        <f>VLOOKUP(P40,'[1]Общий рейтинг с Плэй офф'!$E:$V,MATCH($I$5,'[1]Общий рейтинг с Плэй офф'!$E$2:$V$2,0),0)</f>
        <v>2</v>
      </c>
      <c r="W40" s="14">
        <f>VLOOKUP(P40,'[1]Общий рейтинг с Плэй офф'!$E:$V,MATCH($J$5,'[1]Общий рейтинг с Плэй офф'!$E$2:$V$2,0),0)</f>
        <v>10</v>
      </c>
      <c r="X40" s="9" t="s">
        <v>24</v>
      </c>
      <c r="Y40" s="15">
        <f>VLOOKUP(P40,'[1]Общий рейтинг с Плэй офф'!$E:$V,MATCH($L$5,'[1]Общий рейтинг с Плэй офф'!$E$2:$V$2,0),0)</f>
        <v>19</v>
      </c>
      <c r="Z40" s="16">
        <f t="shared" si="0"/>
        <v>6.5</v>
      </c>
      <c r="AA40" s="1"/>
    </row>
    <row r="41" spans="1:27" ht="14.65" x14ac:dyDescent="0.4">
      <c r="A41" s="4">
        <v>26</v>
      </c>
      <c r="B41" s="1">
        <v>34</v>
      </c>
      <c r="C41" s="1" t="str">
        <f>VLOOKUP($A$15&amp;A41,'[1]Итог протокол 9-80 место'!$B$3:$E$786,4,0)</f>
        <v>Ермоленко Владислав</v>
      </c>
      <c r="D41" s="2">
        <f>'[1]РЕЙТИНГ Спортсменов'!L36</f>
        <v>9</v>
      </c>
      <c r="E41" s="2">
        <f>VLOOKUP(C41,'[1]Общий рейтинг с Плэй офф'!$E:$V,MATCH($E$5,'[1]Общий рейтинг с Плэй офф'!$E$2:$V$2,0),0)</f>
        <v>3</v>
      </c>
      <c r="F41" s="2">
        <f>VLOOKUP(C41,'[1]Общий рейтинг с Плэй офф'!$E:$V,MATCH($F$5,'[1]Общий рейтинг с Плэй офф'!$E$2:$V$2,0),0)</f>
        <v>0</v>
      </c>
      <c r="G41" s="2">
        <f>VLOOKUP(C41,'[1]Общий рейтинг с Плэй офф'!$E:$V,MATCH($G$5,'[1]Общий рейтинг с Плэй офф'!$E$2:$V$2,0),0)</f>
        <v>2</v>
      </c>
      <c r="H41" s="2">
        <f>VLOOKUP(C41,'[1]Общий рейтинг с Плэй офф'!$E:$V,MATCH($H$5,'[1]Общий рейтинг с Плэй офф'!$E$2:$V$2,0),0)</f>
        <v>2</v>
      </c>
      <c r="I41" s="2">
        <f>VLOOKUP(C41,'[1]Общий рейтинг с Плэй офф'!$E:$V,MATCH($I$5,'[1]Общий рейтинг с Плэй офф'!$E$2:$V$2,0),0)</f>
        <v>2</v>
      </c>
      <c r="J41" s="14">
        <f>VLOOKUP(C41,'[1]Общий рейтинг с Плэй офф'!$E:$V,MATCH($J$5,'[1]Общий рейтинг с Плэй офф'!$E$2:$V$2,0),0)</f>
        <v>14</v>
      </c>
      <c r="K41" s="9" t="s">
        <v>24</v>
      </c>
      <c r="L41" s="15">
        <f>VLOOKUP(C41,'[1]Общий рейтинг с Плэй офф'!$E:$V,MATCH($L$5,'[1]Общий рейтинг с Плэй офф'!$E$2:$V$2,0),0)</f>
        <v>16</v>
      </c>
      <c r="M41" s="16">
        <f t="shared" si="3"/>
        <v>14</v>
      </c>
      <c r="N41" s="4">
        <v>62</v>
      </c>
      <c r="O41" s="1">
        <v>70</v>
      </c>
      <c r="P41" s="1" t="str">
        <f>VLOOKUP($A$15&amp;N41,'[1]Итог протокол 9-80 место'!$B$3:$E$786,4,0)</f>
        <v>Ем Александр</v>
      </c>
      <c r="Q41" s="2">
        <f>'[1]РЕЙТИНГ Спортсменов'!L72</f>
        <v>9</v>
      </c>
      <c r="R41" s="2">
        <f>VLOOKUP(P41,'[1]Общий рейтинг с Плэй офф'!$E:$V,MATCH($E$5,'[1]Общий рейтинг с Плэй офф'!$E$2:$V$2,0),0)</f>
        <v>1</v>
      </c>
      <c r="S41" s="2">
        <f>VLOOKUP(P41,'[1]Общий рейтинг с Плэй офф'!$E:$V,MATCH($F$5,'[1]Общий рейтинг с Плэй офф'!$E$2:$V$2,0),0)</f>
        <v>4</v>
      </c>
      <c r="T41" s="2">
        <f>VLOOKUP(P41,'[1]Общий рейтинг с Плэй офф'!$E:$V,MATCH($G$5,'[1]Общий рейтинг с Плэй офф'!$E$2:$V$2,0),0)</f>
        <v>1</v>
      </c>
      <c r="U41" s="2">
        <f>VLOOKUP(P41,'[1]Общий рейтинг с Плэй офф'!$E:$V,MATCH($H$5,'[1]Общий рейтинг с Плэй офф'!$E$2:$V$2,0),0)</f>
        <v>1</v>
      </c>
      <c r="V41" s="2">
        <f>VLOOKUP(P41,'[1]Общий рейтинг с Плэй офф'!$E:$V,MATCH($I$5,'[1]Общий рейтинг с Плэй офф'!$E$2:$V$2,0),0)</f>
        <v>2</v>
      </c>
      <c r="W41" s="14">
        <f>VLOOKUP(P41,'[1]Общий рейтинг с Плэй офф'!$E:$V,MATCH($J$5,'[1]Общий рейтинг с Плэй офф'!$E$2:$V$2,0),0)</f>
        <v>6</v>
      </c>
      <c r="X41" s="9" t="s">
        <v>24</v>
      </c>
      <c r="Y41" s="15">
        <f>VLOOKUP(P41,'[1]Общий рейтинг с Плэй офф'!$E:$V,MATCH($L$5,'[1]Общий рейтинг с Плэй офф'!$E$2:$V$2,0),0)</f>
        <v>14</v>
      </c>
      <c r="Z41" s="16">
        <f t="shared" si="0"/>
        <v>5.5</v>
      </c>
      <c r="AA41" s="1"/>
    </row>
    <row r="42" spans="1:27" ht="14.65" x14ac:dyDescent="0.4">
      <c r="A42" s="4">
        <v>27</v>
      </c>
      <c r="B42" s="1">
        <v>35</v>
      </c>
      <c r="C42" s="1" t="str">
        <f>VLOOKUP($A$15&amp;A42,'[1]Итог протокол 9-80 место'!$B$3:$E$786,4,0)</f>
        <v>Назаркин Анатолий</v>
      </c>
      <c r="D42" s="2">
        <f>'[1]РЕЙТИНГ Спортсменов'!L37</f>
        <v>9</v>
      </c>
      <c r="E42" s="2">
        <f>VLOOKUP(C42,'[1]Общий рейтинг с Плэй офф'!$E:$V,MATCH($E$5,'[1]Общий рейтинг с Плэй офф'!$E$2:$V$2,0),0)</f>
        <v>3</v>
      </c>
      <c r="F42" s="2">
        <f>VLOOKUP(C42,'[1]Общий рейтинг с Плэй офф'!$E:$V,MATCH($F$5,'[1]Общий рейтинг с Плэй офф'!$E$2:$V$2,0),0)</f>
        <v>1</v>
      </c>
      <c r="G42" s="2">
        <f>VLOOKUP(C42,'[1]Общий рейтинг с Плэй офф'!$E:$V,MATCH($G$5,'[1]Общий рейтинг с Плэй офф'!$E$2:$V$2,0),0)</f>
        <v>2</v>
      </c>
      <c r="H42" s="2">
        <f>VLOOKUP(C42,'[1]Общий рейтинг с Плэй офф'!$E:$V,MATCH($H$5,'[1]Общий рейтинг с Плэй офф'!$E$2:$V$2,0),0)</f>
        <v>2</v>
      </c>
      <c r="I42" s="2">
        <f>VLOOKUP(C42,'[1]Общий рейтинг с Плэй офф'!$E:$V,MATCH($I$5,'[1]Общий рейтинг с Плэй офф'!$E$2:$V$2,0),0)</f>
        <v>1</v>
      </c>
      <c r="J42" s="14">
        <f>VLOOKUP(C42,'[1]Общий рейтинг с Плэй офф'!$E:$V,MATCH($J$5,'[1]Общий рейтинг с Плэй офф'!$E$2:$V$2,0),0)</f>
        <v>17</v>
      </c>
      <c r="K42" s="9" t="s">
        <v>24</v>
      </c>
      <c r="L42" s="15">
        <f>VLOOKUP(C42,'[1]Общий рейтинг с Плэй офф'!$E:$V,MATCH($L$5,'[1]Общий рейтинг с Плэй офф'!$E$2:$V$2,0),0)</f>
        <v>22</v>
      </c>
      <c r="M42" s="16">
        <f t="shared" si="3"/>
        <v>14</v>
      </c>
      <c r="N42" s="4">
        <v>58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A42" s="1"/>
    </row>
    <row r="43" spans="1:27" ht="14.65" x14ac:dyDescent="0.4">
      <c r="A43" s="1"/>
      <c r="B43" s="1"/>
      <c r="C43" s="1"/>
      <c r="D43" s="2"/>
      <c r="E43" s="2"/>
      <c r="F43" s="2"/>
      <c r="G43" s="2"/>
      <c r="H43" s="2"/>
      <c r="I43" s="2"/>
      <c r="J43" s="14"/>
      <c r="K43" s="1"/>
      <c r="L43" s="15"/>
      <c r="M43" s="17"/>
      <c r="N43" s="17"/>
      <c r="O43" s="1"/>
      <c r="P43" s="1"/>
      <c r="Q43" s="2"/>
      <c r="R43" s="2"/>
      <c r="S43" s="2"/>
      <c r="T43" s="2"/>
      <c r="U43" s="2"/>
      <c r="V43" s="2"/>
      <c r="W43" s="14"/>
      <c r="X43" s="9"/>
      <c r="Y43" s="15"/>
      <c r="Z43" s="16"/>
      <c r="AA43" s="1"/>
    </row>
    <row r="44" spans="1:27" x14ac:dyDescent="0.25">
      <c r="A44" s="1"/>
      <c r="B44" s="1"/>
      <c r="C44" s="9" t="s">
        <v>26</v>
      </c>
      <c r="D44" s="10">
        <f>SUM(J7:J42)+SUM(W7:W41)</f>
        <v>1341</v>
      </c>
      <c r="E44" s="10"/>
      <c r="F44" s="10"/>
      <c r="G44" s="10"/>
      <c r="H44" s="10"/>
      <c r="I44" s="10"/>
      <c r="J44" s="11"/>
      <c r="K44" s="1"/>
      <c r="L44" s="15"/>
      <c r="M44" s="17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"/>
      <c r="AA44" s="1"/>
    </row>
    <row r="45" spans="1:27" ht="14.65" x14ac:dyDescent="0.4">
      <c r="A45" s="1"/>
      <c r="B45" s="1"/>
      <c r="C45" s="1"/>
      <c r="D45" s="2"/>
      <c r="E45" s="2"/>
      <c r="F45" s="2"/>
      <c r="G45" s="2"/>
      <c r="H45" s="2"/>
      <c r="I45" s="2"/>
      <c r="J45" s="14"/>
      <c r="K45" s="1"/>
      <c r="L45" s="15"/>
      <c r="M45" s="17"/>
      <c r="N45" s="1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/>
      <c r="AA45" s="1"/>
    </row>
  </sheetData>
  <mergeCells count="6">
    <mergeCell ref="B1:Z1"/>
    <mergeCell ref="D2:M2"/>
    <mergeCell ref="D3:M3"/>
    <mergeCell ref="D4:M4"/>
    <mergeCell ref="J6:L6"/>
    <mergeCell ref="W6:Y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Lipatov Alex</dc:creator>
  <cp:lastModifiedBy>Alla</cp:lastModifiedBy>
  <cp:lastPrinted>2023-05-11T12:40:07Z</cp:lastPrinted>
  <dcterms:created xsi:type="dcterms:W3CDTF">2023-05-11T12:12:01Z</dcterms:created>
  <dcterms:modified xsi:type="dcterms:W3CDTF">2023-05-11T13:42:53Z</dcterms:modified>
</cp:coreProperties>
</file>